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ubrei-my.sharepoint.com/personal/nparedes_subrei_gob_cl/Documents/Escritorio/"/>
    </mc:Choice>
  </mc:AlternateContent>
  <xr:revisionPtr revIDLastSave="0" documentId="8_{6FC2F9E5-21E0-4829-9C6F-A1ED4502BD2A}" xr6:coauthVersionLast="47" xr6:coauthVersionMax="47" xr10:uidLastSave="{00000000-0000-0000-0000-000000000000}"/>
  <bookViews>
    <workbookView xWindow="-28920" yWindow="-120" windowWidth="29040" windowHeight="15840" tabRatio="84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alculos cuadro 6" sheetId="12" state="hidden" r:id="rId8"/>
    <sheet name="Cuadro 7" sheetId="18" r:id="rId9"/>
    <sheet name="calculos cuadro 7" sheetId="19" state="hidden" r:id="rId10"/>
    <sheet name="Cuadro 8" sheetId="8" r:id="rId11"/>
    <sheet name="Cuadro 9" sheetId="9" r:id="rId12"/>
    <sheet name="Cuadro 10" sheetId="10" r:id="rId13"/>
    <sheet name="Cuadro 11" sheetId="11" r:id="rId14"/>
    <sheet name="cálculos Cuadro 11" sheetId="17" state="hidden" r:id="rId15"/>
  </sheets>
  <definedNames>
    <definedName name="_xlnm._FilterDatabase" localSheetId="4" hidden="1">'Cuadro 4'!#REF!</definedName>
    <definedName name="_xlnm.Print_Area" localSheetId="6">'Cuadro 6'!$B$2:$L$34</definedName>
    <definedName name="_xlnm.Print_Area" localSheetId="8">'Cuadro 7'!$B$2:$L$34</definedName>
    <definedName name="_xlnm.Print_Area" localSheetId="11">'Cuadro 9'!$B$2:$L$33</definedName>
    <definedName name="cuadro6">'calculos cuadro 6'!$Q$3:$U$31</definedName>
    <definedName name="cuadro7">'calculos cuadro 7'!$Q$6:$U$31</definedName>
    <definedName name="cuadro7acumulado">#REF!</definedName>
    <definedName name="cuadro7mensual">#REF!</definedName>
    <definedName name="cuadro8">#REF!</definedName>
    <definedName name="cuadro8mensual">#REF!</definedName>
    <definedName name="cuadro9">#REF!</definedName>
    <definedName name="EXPORTACIONES_CHILENAS_NO_COBRE_NO_LITIO_NO_CELULOSA_POR_REGIÓN">'Tabla de Contenidos'!$C$16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 i="12" l="1"/>
  <c r="T1" i="12"/>
  <c r="S1" i="12"/>
  <c r="R1" i="12"/>
  <c r="R3" i="12"/>
  <c r="T3" i="12"/>
  <c r="R7" i="12"/>
  <c r="S7" i="12"/>
  <c r="T7" i="12"/>
  <c r="BG2" i="12" s="1"/>
  <c r="U7" i="12"/>
  <c r="R8" i="12"/>
  <c r="S8" i="12"/>
  <c r="T8" i="12"/>
  <c r="U8" i="12"/>
  <c r="R9" i="12"/>
  <c r="S9" i="12"/>
  <c r="T9" i="12"/>
  <c r="U9" i="12"/>
  <c r="R10" i="12"/>
  <c r="S10" i="12"/>
  <c r="T10" i="12"/>
  <c r="U10" i="12"/>
  <c r="R11" i="12"/>
  <c r="S11" i="12"/>
  <c r="T11" i="12"/>
  <c r="U11" i="12"/>
  <c r="R12" i="12"/>
  <c r="S12" i="12"/>
  <c r="T12" i="12"/>
  <c r="U12" i="12"/>
  <c r="R13" i="12"/>
  <c r="S13" i="12"/>
  <c r="T13" i="12"/>
  <c r="U13" i="12"/>
  <c r="R14" i="12"/>
  <c r="S14" i="12"/>
  <c r="T14" i="12"/>
  <c r="U14" i="12"/>
  <c r="R15" i="12"/>
  <c r="S15" i="12"/>
  <c r="T15" i="12"/>
  <c r="U15" i="12"/>
  <c r="R16" i="12"/>
  <c r="S16" i="12"/>
  <c r="T16" i="12"/>
  <c r="U16" i="12"/>
  <c r="R17" i="12"/>
  <c r="S17" i="12"/>
  <c r="T17" i="12"/>
  <c r="U17" i="12"/>
  <c r="R18" i="12"/>
  <c r="S18" i="12"/>
  <c r="T18" i="12"/>
  <c r="U18" i="12"/>
  <c r="R19" i="12"/>
  <c r="S19" i="12"/>
  <c r="T19" i="12"/>
  <c r="U19" i="12"/>
  <c r="R20" i="12"/>
  <c r="S20" i="12"/>
  <c r="T20" i="12"/>
  <c r="U20" i="12"/>
  <c r="R21" i="12"/>
  <c r="S21" i="12"/>
  <c r="T21" i="12"/>
  <c r="U21" i="12"/>
  <c r="R22" i="12"/>
  <c r="S22" i="12"/>
  <c r="T22" i="12"/>
  <c r="U22" i="12"/>
  <c r="R23" i="12"/>
  <c r="S23" i="12"/>
  <c r="T23" i="12"/>
  <c r="U23" i="12"/>
  <c r="R24" i="12"/>
  <c r="S24" i="12"/>
  <c r="T24" i="12"/>
  <c r="U24" i="12"/>
  <c r="R25" i="12"/>
  <c r="S25" i="12"/>
  <c r="T25" i="12"/>
  <c r="U25" i="12"/>
  <c r="R26" i="12"/>
  <c r="S26" i="12"/>
  <c r="T26" i="12"/>
  <c r="U26" i="12"/>
  <c r="R27" i="12"/>
  <c r="S27" i="12"/>
  <c r="T27" i="12"/>
  <c r="U27" i="12"/>
  <c r="R28" i="12"/>
  <c r="S28" i="12"/>
  <c r="T28" i="12"/>
  <c r="U28" i="12"/>
  <c r="R29" i="12"/>
  <c r="S29" i="12"/>
  <c r="T29" i="12"/>
  <c r="U29" i="12"/>
  <c r="R30" i="12"/>
  <c r="S30" i="12"/>
  <c r="T30" i="12"/>
  <c r="U30" i="12"/>
  <c r="R31" i="12"/>
  <c r="S31" i="12"/>
  <c r="T31" i="12"/>
  <c r="U31" i="12"/>
  <c r="U6" i="12"/>
  <c r="T6" i="12"/>
  <c r="S6" i="12"/>
  <c r="R6" i="12"/>
  <c r="T22" i="17"/>
  <c r="Y22" i="17"/>
  <c r="L53" i="17"/>
  <c r="K53" i="17"/>
  <c r="J53" i="17"/>
  <c r="I53" i="17"/>
  <c r="H53" i="17"/>
  <c r="G53" i="17"/>
  <c r="F53" i="17"/>
  <c r="E53" i="17"/>
  <c r="D53" i="17"/>
  <c r="C53" i="17"/>
  <c r="B53" i="17"/>
  <c r="U6" i="19"/>
  <c r="T6" i="19"/>
  <c r="S6" i="19"/>
  <c r="R6" i="19"/>
  <c r="BH2" i="12" l="1"/>
  <c r="E48" i="19"/>
  <c r="R7" i="19"/>
  <c r="E54" i="19" s="1"/>
  <c r="S7" i="19"/>
  <c r="F54" i="19" s="1"/>
  <c r="T7" i="19"/>
  <c r="J54" i="19" s="1"/>
  <c r="U7" i="19"/>
  <c r="K54" i="19" s="1"/>
  <c r="R8" i="19"/>
  <c r="E46" i="19" s="1"/>
  <c r="S8" i="19"/>
  <c r="F46" i="19" s="1"/>
  <c r="T8" i="19"/>
  <c r="J46" i="19" s="1"/>
  <c r="U8" i="19"/>
  <c r="K46" i="19" s="1"/>
  <c r="R9" i="19"/>
  <c r="E44" i="19" s="1"/>
  <c r="S9" i="19"/>
  <c r="F44" i="19" s="1"/>
  <c r="T9" i="19"/>
  <c r="J44" i="19" s="1"/>
  <c r="U9" i="19"/>
  <c r="K44" i="19" s="1"/>
  <c r="R10" i="19"/>
  <c r="E47" i="19" s="1"/>
  <c r="S10" i="19"/>
  <c r="F47" i="19" s="1"/>
  <c r="T10" i="19"/>
  <c r="J47" i="19" s="1"/>
  <c r="U10" i="19"/>
  <c r="K47" i="19" s="1"/>
  <c r="R11" i="19"/>
  <c r="E38" i="19" s="1"/>
  <c r="S11" i="19"/>
  <c r="F38" i="19" s="1"/>
  <c r="T11" i="19"/>
  <c r="J38" i="19" s="1"/>
  <c r="U11" i="19"/>
  <c r="K38" i="19" s="1"/>
  <c r="R12" i="19"/>
  <c r="E43" i="19" s="1"/>
  <c r="S12" i="19"/>
  <c r="F43" i="19" s="1"/>
  <c r="T12" i="19"/>
  <c r="J43" i="19" s="1"/>
  <c r="U12" i="19"/>
  <c r="K43" i="19" s="1"/>
  <c r="R13" i="19"/>
  <c r="E61" i="19" s="1"/>
  <c r="S13" i="19"/>
  <c r="F61" i="19" s="1"/>
  <c r="T13" i="19"/>
  <c r="J61" i="19" s="1"/>
  <c r="U13" i="19"/>
  <c r="K61" i="19" s="1"/>
  <c r="R14" i="19"/>
  <c r="S14" i="19"/>
  <c r="F48" i="19" s="1"/>
  <c r="T14" i="19"/>
  <c r="J48" i="19" s="1"/>
  <c r="U14" i="19"/>
  <c r="K48" i="19" s="1"/>
  <c r="R15" i="19"/>
  <c r="E45" i="19" s="1"/>
  <c r="S15" i="19"/>
  <c r="F45" i="19" s="1"/>
  <c r="T15" i="19"/>
  <c r="J45" i="19" s="1"/>
  <c r="U15" i="19"/>
  <c r="K45" i="19" s="1"/>
  <c r="R16" i="19"/>
  <c r="E36" i="19" s="1"/>
  <c r="S16" i="19"/>
  <c r="F36" i="19" s="1"/>
  <c r="T16" i="19"/>
  <c r="J36" i="19" s="1"/>
  <c r="U16" i="19"/>
  <c r="K36" i="19" s="1"/>
  <c r="R17" i="19"/>
  <c r="E60" i="19" s="1"/>
  <c r="S17" i="19"/>
  <c r="F60" i="19" s="1"/>
  <c r="T17" i="19"/>
  <c r="J60" i="19" s="1"/>
  <c r="U17" i="19"/>
  <c r="K60" i="19" s="1"/>
  <c r="R18" i="19"/>
  <c r="E49" i="19" s="1"/>
  <c r="S18" i="19"/>
  <c r="F49" i="19" s="1"/>
  <c r="T18" i="19"/>
  <c r="J49" i="19" s="1"/>
  <c r="U18" i="19"/>
  <c r="K49" i="19" s="1"/>
  <c r="R19" i="19"/>
  <c r="E58" i="19" s="1"/>
  <c r="S19" i="19"/>
  <c r="F58" i="19" s="1"/>
  <c r="T19" i="19"/>
  <c r="J58" i="19" s="1"/>
  <c r="U19" i="19"/>
  <c r="K58" i="19" s="1"/>
  <c r="R20" i="19"/>
  <c r="E42" i="19" s="1"/>
  <c r="S20" i="19"/>
  <c r="F42" i="19" s="1"/>
  <c r="T20" i="19"/>
  <c r="J42" i="19" s="1"/>
  <c r="U20" i="19"/>
  <c r="K42" i="19" s="1"/>
  <c r="R21" i="19"/>
  <c r="E59" i="19" s="1"/>
  <c r="S21" i="19"/>
  <c r="F59" i="19" s="1"/>
  <c r="T21" i="19"/>
  <c r="J59" i="19" s="1"/>
  <c r="U21" i="19"/>
  <c r="K59" i="19" s="1"/>
  <c r="R22" i="19"/>
  <c r="E40" i="19" s="1"/>
  <c r="S22" i="19"/>
  <c r="F40" i="19" s="1"/>
  <c r="T22" i="19"/>
  <c r="J40" i="19" s="1"/>
  <c r="U22" i="19"/>
  <c r="K40" i="19" s="1"/>
  <c r="R23" i="19"/>
  <c r="E56" i="19" s="1"/>
  <c r="S23" i="19"/>
  <c r="F56" i="19" s="1"/>
  <c r="T23" i="19"/>
  <c r="J56" i="19" s="1"/>
  <c r="U23" i="19"/>
  <c r="K56" i="19" s="1"/>
  <c r="R24" i="19"/>
  <c r="E50" i="19" s="1"/>
  <c r="S24" i="19"/>
  <c r="F50" i="19" s="1"/>
  <c r="T24" i="19"/>
  <c r="J50" i="19" s="1"/>
  <c r="U24" i="19"/>
  <c r="K50" i="19" s="1"/>
  <c r="R25" i="19"/>
  <c r="E51" i="19" s="1"/>
  <c r="S25" i="19"/>
  <c r="F51" i="19" s="1"/>
  <c r="T25" i="19"/>
  <c r="J51" i="19" s="1"/>
  <c r="U25" i="19"/>
  <c r="K51" i="19" s="1"/>
  <c r="R26" i="19"/>
  <c r="E41" i="19" s="1"/>
  <c r="S26" i="19"/>
  <c r="F41" i="19" s="1"/>
  <c r="T26" i="19"/>
  <c r="J41" i="19" s="1"/>
  <c r="U26" i="19"/>
  <c r="K41" i="19" s="1"/>
  <c r="R27" i="19"/>
  <c r="E55" i="19" s="1"/>
  <c r="S27" i="19"/>
  <c r="F55" i="19" s="1"/>
  <c r="T27" i="19"/>
  <c r="J55" i="19" s="1"/>
  <c r="U27" i="19"/>
  <c r="K55" i="19" s="1"/>
  <c r="R28" i="19"/>
  <c r="E53" i="19" s="1"/>
  <c r="S28" i="19"/>
  <c r="F53" i="19" s="1"/>
  <c r="T28" i="19"/>
  <c r="J53" i="19" s="1"/>
  <c r="U28" i="19"/>
  <c r="K53" i="19" s="1"/>
  <c r="R29" i="19"/>
  <c r="E37" i="19" s="1"/>
  <c r="S29" i="19"/>
  <c r="F37" i="19" s="1"/>
  <c r="T29" i="19"/>
  <c r="J37" i="19" s="1"/>
  <c r="U29" i="19"/>
  <c r="K37" i="19" s="1"/>
  <c r="R30" i="19"/>
  <c r="E57" i="19" s="1"/>
  <c r="S30" i="19"/>
  <c r="F57" i="19" s="1"/>
  <c r="T30" i="19"/>
  <c r="J57" i="19" s="1"/>
  <c r="U30" i="19"/>
  <c r="K57" i="19" s="1"/>
  <c r="R31" i="19"/>
  <c r="E52" i="19" s="1"/>
  <c r="S31" i="19"/>
  <c r="F52" i="19" s="1"/>
  <c r="T31" i="19"/>
  <c r="J52" i="19" s="1"/>
  <c r="U31" i="19"/>
  <c r="K52" i="19" s="1"/>
  <c r="K39" i="19"/>
  <c r="J39" i="19"/>
  <c r="F39" i="19"/>
  <c r="E39" i="19"/>
  <c r="K62" i="19" l="1"/>
  <c r="J62" i="19"/>
  <c r="F62" i="19"/>
  <c r="E62" i="19"/>
  <c r="G57" i="19"/>
  <c r="G43" i="19"/>
  <c r="N62" i="19"/>
  <c r="I49" i="19"/>
  <c r="G41" i="19"/>
  <c r="H52" i="19"/>
  <c r="H61" i="19"/>
  <c r="H41" i="19"/>
  <c r="M39" i="19"/>
  <c r="L56" i="19"/>
  <c r="G36" i="19"/>
  <c r="M40" i="19"/>
  <c r="M59" i="19"/>
  <c r="L53" i="19"/>
  <c r="M61" i="19"/>
  <c r="H43" i="19"/>
  <c r="H48" i="19"/>
  <c r="H51" i="19"/>
  <c r="H54" i="19"/>
  <c r="M36" i="19"/>
  <c r="L36" i="19"/>
  <c r="L40" i="19"/>
  <c r="G59" i="19"/>
  <c r="H58" i="19"/>
  <c r="H60" i="19"/>
  <c r="G42" i="19"/>
  <c r="L41" i="19"/>
  <c r="M55" i="19"/>
  <c r="M49" i="19"/>
  <c r="L59" i="19"/>
  <c r="H57" i="19"/>
  <c r="M53" i="19"/>
  <c r="H40" i="19"/>
  <c r="L45" i="19"/>
  <c r="M46" i="19"/>
  <c r="G48" i="19"/>
  <c r="M60" i="19"/>
  <c r="M42" i="19"/>
  <c r="L49" i="19"/>
  <c r="L47" i="19"/>
  <c r="H44" i="19"/>
  <c r="G51" i="19"/>
  <c r="M52" i="19"/>
  <c r="M44" i="19"/>
  <c r="L55" i="19"/>
  <c r="L50" i="19"/>
  <c r="H46" i="19"/>
  <c r="G54" i="19"/>
  <c r="M58" i="19"/>
  <c r="L61" i="19"/>
  <c r="G53" i="19"/>
  <c r="G38" i="19"/>
  <c r="H38" i="19"/>
  <c r="L37" i="19"/>
  <c r="L39" i="19"/>
  <c r="M37" i="19"/>
  <c r="M45" i="19"/>
  <c r="M47" i="19"/>
  <c r="H36" i="19"/>
  <c r="L43" i="19"/>
  <c r="H53" i="19"/>
  <c r="L57" i="19"/>
  <c r="M43" i="19"/>
  <c r="G45" i="19"/>
  <c r="M51" i="19"/>
  <c r="G56" i="19"/>
  <c r="M57" i="19"/>
  <c r="G44" i="19"/>
  <c r="G52" i="19"/>
  <c r="H42" i="19"/>
  <c r="G40" i="19"/>
  <c r="G49" i="19"/>
  <c r="G55" i="19"/>
  <c r="M50" i="19"/>
  <c r="M56" i="19"/>
  <c r="G61" i="19"/>
  <c r="H49" i="19"/>
  <c r="L48" i="19"/>
  <c r="H55" i="19"/>
  <c r="L51" i="19"/>
  <c r="H59" i="19"/>
  <c r="L54" i="19"/>
  <c r="G37" i="19"/>
  <c r="G39" i="19"/>
  <c r="M41" i="19"/>
  <c r="M48" i="19"/>
  <c r="G47" i="19"/>
  <c r="G50" i="19"/>
  <c r="M54" i="19"/>
  <c r="L38" i="19"/>
  <c r="H37" i="19"/>
  <c r="L42" i="19"/>
  <c r="H39" i="19"/>
  <c r="L44" i="19"/>
  <c r="H45" i="19"/>
  <c r="L46" i="19"/>
  <c r="H47" i="19"/>
  <c r="L52" i="19"/>
  <c r="H50" i="19"/>
  <c r="L58" i="19"/>
  <c r="H56" i="19"/>
  <c r="L60" i="19"/>
  <c r="G46" i="19"/>
  <c r="G58" i="19"/>
  <c r="M38" i="19"/>
  <c r="G60" i="19"/>
  <c r="H31" i="17"/>
  <c r="C31" i="17"/>
  <c r="I33" i="17"/>
  <c r="H9" i="17"/>
  <c r="H33" i="17" s="1"/>
  <c r="I9" i="17"/>
  <c r="H10" i="17"/>
  <c r="H36" i="17" s="1"/>
  <c r="I10" i="17"/>
  <c r="I36" i="17" s="1"/>
  <c r="H11" i="17"/>
  <c r="H47" i="17" s="1"/>
  <c r="I11" i="17"/>
  <c r="I47" i="17" s="1"/>
  <c r="H12" i="17"/>
  <c r="H43" i="17" s="1"/>
  <c r="I12" i="17"/>
  <c r="I43" i="17" s="1"/>
  <c r="H13" i="17"/>
  <c r="H37" i="17" s="1"/>
  <c r="I13" i="17"/>
  <c r="I37" i="17" s="1"/>
  <c r="H14" i="17"/>
  <c r="H44" i="17" s="1"/>
  <c r="I14" i="17"/>
  <c r="I44" i="17" s="1"/>
  <c r="H15" i="17"/>
  <c r="H46" i="17" s="1"/>
  <c r="I15" i="17"/>
  <c r="I46" i="17" s="1"/>
  <c r="H16" i="17"/>
  <c r="H45" i="17" s="1"/>
  <c r="I16" i="17"/>
  <c r="I45" i="17" s="1"/>
  <c r="H17" i="17"/>
  <c r="H48" i="17" s="1"/>
  <c r="I17" i="17"/>
  <c r="I48" i="17" s="1"/>
  <c r="H18" i="17"/>
  <c r="H41" i="17" s="1"/>
  <c r="I18" i="17"/>
  <c r="I41" i="17" s="1"/>
  <c r="H19" i="17"/>
  <c r="H49" i="17" s="1"/>
  <c r="I19" i="17"/>
  <c r="I49" i="17" s="1"/>
  <c r="H20" i="17"/>
  <c r="H39" i="17" s="1"/>
  <c r="I20" i="17"/>
  <c r="I39" i="17" s="1"/>
  <c r="H21" i="17"/>
  <c r="H42" i="17" s="1"/>
  <c r="I21" i="17"/>
  <c r="I42" i="17" s="1"/>
  <c r="H22" i="17"/>
  <c r="H40" i="17" s="1"/>
  <c r="I22" i="17"/>
  <c r="I40" i="17" s="1"/>
  <c r="H23" i="17"/>
  <c r="H34" i="17" s="1"/>
  <c r="I23" i="17"/>
  <c r="I34" i="17" s="1"/>
  <c r="H24" i="17"/>
  <c r="H38" i="17" s="1"/>
  <c r="I24" i="17"/>
  <c r="I38" i="17" s="1"/>
  <c r="I8" i="17"/>
  <c r="I35" i="17" s="1"/>
  <c r="H8" i="17"/>
  <c r="H35" i="17" s="1"/>
  <c r="C9" i="17"/>
  <c r="C33" i="17" s="1"/>
  <c r="D9" i="17"/>
  <c r="D33" i="17" s="1"/>
  <c r="C10" i="17"/>
  <c r="C36" i="17" s="1"/>
  <c r="D10" i="17"/>
  <c r="D36" i="17" s="1"/>
  <c r="C11" i="17"/>
  <c r="C47" i="17" s="1"/>
  <c r="D11" i="17"/>
  <c r="D47" i="17" s="1"/>
  <c r="C12" i="17"/>
  <c r="C43" i="17" s="1"/>
  <c r="D12" i="17"/>
  <c r="D43" i="17" s="1"/>
  <c r="C13" i="17"/>
  <c r="C37" i="17" s="1"/>
  <c r="D13" i="17"/>
  <c r="D37" i="17" s="1"/>
  <c r="C14" i="17"/>
  <c r="C44" i="17" s="1"/>
  <c r="D14" i="17"/>
  <c r="D44" i="17" s="1"/>
  <c r="C15" i="17"/>
  <c r="C46" i="17" s="1"/>
  <c r="D15" i="17"/>
  <c r="D46" i="17" s="1"/>
  <c r="C16" i="17"/>
  <c r="C45" i="17" s="1"/>
  <c r="D16" i="17"/>
  <c r="D45" i="17" s="1"/>
  <c r="C17" i="17"/>
  <c r="C48" i="17" s="1"/>
  <c r="D17" i="17"/>
  <c r="D48" i="17" s="1"/>
  <c r="C18" i="17"/>
  <c r="C41" i="17" s="1"/>
  <c r="D18" i="17"/>
  <c r="D41" i="17" s="1"/>
  <c r="C19" i="17"/>
  <c r="C49" i="17" s="1"/>
  <c r="D19" i="17"/>
  <c r="D49" i="17" s="1"/>
  <c r="C20" i="17"/>
  <c r="C39" i="17" s="1"/>
  <c r="D20" i="17"/>
  <c r="D39" i="17" s="1"/>
  <c r="C21" i="17"/>
  <c r="C42" i="17" s="1"/>
  <c r="D21" i="17"/>
  <c r="D42" i="17" s="1"/>
  <c r="C22" i="17"/>
  <c r="C40" i="17" s="1"/>
  <c r="D22" i="17"/>
  <c r="D40" i="17" s="1"/>
  <c r="C23" i="17"/>
  <c r="C34" i="17" s="1"/>
  <c r="D23" i="17"/>
  <c r="D34" i="17" s="1"/>
  <c r="C24" i="17"/>
  <c r="C38" i="17" s="1"/>
  <c r="D24" i="17"/>
  <c r="D38" i="17" s="1"/>
  <c r="D8" i="17"/>
  <c r="D35" i="17" s="1"/>
  <c r="C8" i="17"/>
  <c r="C35" i="17" s="1"/>
  <c r="E38" i="17" l="1"/>
  <c r="K41" i="17"/>
  <c r="K42" i="17"/>
  <c r="J42" i="17"/>
  <c r="H50" i="17"/>
  <c r="K35" i="17"/>
  <c r="K38" i="17"/>
  <c r="J38" i="17"/>
  <c r="J39" i="17"/>
  <c r="J43" i="17"/>
  <c r="F41" i="17"/>
  <c r="F44" i="17"/>
  <c r="F36" i="17"/>
  <c r="J34" i="17"/>
  <c r="K34" i="17"/>
  <c r="J49" i="17"/>
  <c r="J46" i="17"/>
  <c r="J47" i="17"/>
  <c r="J45" i="17"/>
  <c r="K37" i="17"/>
  <c r="F35" i="17"/>
  <c r="F47" i="17"/>
  <c r="F39" i="17"/>
  <c r="F43" i="17"/>
  <c r="I41" i="19"/>
  <c r="N41" i="19"/>
  <c r="N45" i="19"/>
  <c r="N52" i="19"/>
  <c r="N40" i="19"/>
  <c r="N42" i="19"/>
  <c r="N46" i="19"/>
  <c r="N53" i="19"/>
  <c r="N51" i="19"/>
  <c r="N49" i="19"/>
  <c r="N47" i="19"/>
  <c r="L62" i="19"/>
  <c r="N37" i="19"/>
  <c r="N57" i="19"/>
  <c r="N54" i="19"/>
  <c r="N44" i="19"/>
  <c r="M62" i="19"/>
  <c r="N56" i="19"/>
  <c r="N58" i="19"/>
  <c r="N43" i="19"/>
  <c r="N60" i="19"/>
  <c r="N55" i="19"/>
  <c r="N61" i="19"/>
  <c r="N36" i="19"/>
  <c r="N59" i="19"/>
  <c r="N50" i="19"/>
  <c r="N39" i="19"/>
  <c r="N48" i="19"/>
  <c r="N38" i="19"/>
  <c r="G62" i="19"/>
  <c r="I48" i="19"/>
  <c r="I52" i="19"/>
  <c r="I55" i="19"/>
  <c r="I38" i="19"/>
  <c r="I36" i="19"/>
  <c r="I37" i="19"/>
  <c r="I46" i="19"/>
  <c r="I51" i="19"/>
  <c r="I39" i="19"/>
  <c r="H62" i="19"/>
  <c r="I61" i="19"/>
  <c r="I56" i="19"/>
  <c r="I44" i="19"/>
  <c r="I54" i="19"/>
  <c r="I50" i="19"/>
  <c r="I57" i="19"/>
  <c r="I53" i="19"/>
  <c r="I58" i="19"/>
  <c r="I42" i="19"/>
  <c r="I59" i="19"/>
  <c r="I62" i="19"/>
  <c r="I47" i="19"/>
  <c r="I60" i="19"/>
  <c r="I40" i="19"/>
  <c r="I45" i="19"/>
  <c r="I43" i="19"/>
  <c r="J37" i="17"/>
  <c r="K46" i="17"/>
  <c r="J41" i="17"/>
  <c r="J33" i="17"/>
  <c r="K33" i="17"/>
  <c r="E49" i="17"/>
  <c r="F49" i="17"/>
  <c r="F48" i="17"/>
  <c r="E41" i="17"/>
  <c r="E37" i="17"/>
  <c r="F40" i="17"/>
  <c r="E45" i="17"/>
  <c r="F37" i="17"/>
  <c r="F45" i="17"/>
  <c r="D50" i="17"/>
  <c r="F33" i="17"/>
  <c r="E33" i="17"/>
  <c r="C50" i="17"/>
  <c r="E34" i="17"/>
  <c r="K39" i="17"/>
  <c r="E42" i="17"/>
  <c r="F34" i="17"/>
  <c r="J36" i="17"/>
  <c r="F38" i="17"/>
  <c r="J40" i="17"/>
  <c r="F42" i="17"/>
  <c r="J44" i="17"/>
  <c r="F46" i="17"/>
  <c r="J48" i="17"/>
  <c r="J35" i="17"/>
  <c r="K43" i="17"/>
  <c r="E46" i="17"/>
  <c r="K47" i="17"/>
  <c r="E35" i="17"/>
  <c r="K36" i="17"/>
  <c r="E39" i="17"/>
  <c r="K40" i="17"/>
  <c r="E43" i="17"/>
  <c r="K44" i="17"/>
  <c r="E47" i="17"/>
  <c r="K48" i="17"/>
  <c r="I50" i="17"/>
  <c r="E36" i="17"/>
  <c r="E40" i="17"/>
  <c r="E44" i="17"/>
  <c r="K45" i="17"/>
  <c r="E48" i="17"/>
  <c r="K49" i="17"/>
  <c r="Y24" i="17"/>
  <c r="T24" i="17"/>
  <c r="F22" i="17"/>
  <c r="F18" i="17"/>
  <c r="F16" i="17"/>
  <c r="K10" i="17"/>
  <c r="F10" i="17"/>
  <c r="J56" i="12"/>
  <c r="K56" i="12"/>
  <c r="E47" i="12"/>
  <c r="F47" i="12"/>
  <c r="J47" i="12"/>
  <c r="K47" i="12"/>
  <c r="E45" i="12"/>
  <c r="F45" i="12"/>
  <c r="J45" i="12"/>
  <c r="K45" i="12"/>
  <c r="E48" i="12"/>
  <c r="F48" i="12"/>
  <c r="J48" i="12"/>
  <c r="K48" i="12"/>
  <c r="E36" i="12"/>
  <c r="F36" i="12"/>
  <c r="J36" i="12"/>
  <c r="K36" i="12"/>
  <c r="E40" i="12"/>
  <c r="F40" i="12"/>
  <c r="J40" i="12"/>
  <c r="K40" i="12"/>
  <c r="E61" i="12"/>
  <c r="F61" i="12"/>
  <c r="J61" i="12"/>
  <c r="K61" i="12"/>
  <c r="E49" i="12"/>
  <c r="F49" i="12"/>
  <c r="J49" i="12"/>
  <c r="K49" i="12"/>
  <c r="E46" i="12"/>
  <c r="F46" i="12"/>
  <c r="J46" i="12"/>
  <c r="K46" i="12"/>
  <c r="E37" i="12"/>
  <c r="F37" i="12"/>
  <c r="J37" i="12"/>
  <c r="K37" i="12"/>
  <c r="E60" i="12"/>
  <c r="F60" i="12"/>
  <c r="J60" i="12"/>
  <c r="K60" i="12"/>
  <c r="E44" i="12"/>
  <c r="F44" i="12"/>
  <c r="J44" i="12"/>
  <c r="K44" i="12"/>
  <c r="E57" i="12"/>
  <c r="F57" i="12"/>
  <c r="J57" i="12"/>
  <c r="K57" i="12"/>
  <c r="E39" i="12"/>
  <c r="F39" i="12"/>
  <c r="J39" i="12"/>
  <c r="K39" i="12"/>
  <c r="E54" i="12"/>
  <c r="F54" i="12"/>
  <c r="J54" i="12"/>
  <c r="K54" i="12"/>
  <c r="E41" i="12"/>
  <c r="F41" i="12"/>
  <c r="J41" i="12"/>
  <c r="K41" i="12"/>
  <c r="E58" i="12"/>
  <c r="F58" i="12"/>
  <c r="J58" i="12"/>
  <c r="K58" i="12"/>
  <c r="E51" i="12"/>
  <c r="F51" i="12"/>
  <c r="J51" i="12"/>
  <c r="K51" i="12"/>
  <c r="E52" i="12"/>
  <c r="F52" i="12"/>
  <c r="J52" i="12"/>
  <c r="K52" i="12"/>
  <c r="E43" i="12"/>
  <c r="F43" i="12"/>
  <c r="J43" i="12"/>
  <c r="K43" i="12"/>
  <c r="E50" i="12"/>
  <c r="F50" i="12"/>
  <c r="J50" i="12"/>
  <c r="K50" i="12"/>
  <c r="E55" i="12"/>
  <c r="F55" i="12"/>
  <c r="J55" i="12"/>
  <c r="K55" i="12"/>
  <c r="E38" i="12"/>
  <c r="F38" i="12"/>
  <c r="J38" i="12"/>
  <c r="K38" i="12"/>
  <c r="E59" i="12"/>
  <c r="F59" i="12"/>
  <c r="J59" i="12"/>
  <c r="K59" i="12"/>
  <c r="E53" i="12"/>
  <c r="F53" i="12"/>
  <c r="J53" i="12"/>
  <c r="K53" i="12"/>
  <c r="K42" i="12"/>
  <c r="J42" i="12"/>
  <c r="F42" i="12"/>
  <c r="E42" i="12"/>
  <c r="F56" i="12" l="1"/>
  <c r="F62" i="12" s="1"/>
  <c r="BF2" i="12"/>
  <c r="E56" i="12"/>
  <c r="E62" i="12" s="1"/>
  <c r="BE2" i="12"/>
  <c r="F50" i="17"/>
  <c r="K62" i="12"/>
  <c r="J62" i="12"/>
  <c r="E50" i="17"/>
  <c r="K50" i="17"/>
  <c r="J50" i="17"/>
  <c r="J21" i="17"/>
  <c r="K8" i="17"/>
  <c r="J14" i="17"/>
  <c r="K16" i="17"/>
  <c r="J18" i="17"/>
  <c r="K20" i="17"/>
  <c r="J22" i="17"/>
  <c r="F19" i="17"/>
  <c r="F23" i="17"/>
  <c r="K11" i="17"/>
  <c r="F12" i="17"/>
  <c r="E14" i="17"/>
  <c r="F8" i="17"/>
  <c r="J20" i="17"/>
  <c r="K22" i="17"/>
  <c r="K24" i="17"/>
  <c r="J8" i="17"/>
  <c r="F14" i="17"/>
  <c r="K17" i="17"/>
  <c r="E18" i="17"/>
  <c r="J10" i="17"/>
  <c r="K12" i="17"/>
  <c r="F20" i="17"/>
  <c r="E11" i="17"/>
  <c r="K18" i="17"/>
  <c r="J9" i="17"/>
  <c r="F11" i="17"/>
  <c r="J12" i="17"/>
  <c r="E22" i="17"/>
  <c r="J24" i="17"/>
  <c r="K19" i="17"/>
  <c r="F15" i="17"/>
  <c r="C25" i="17"/>
  <c r="K15" i="17"/>
  <c r="K21" i="17"/>
  <c r="H25" i="17"/>
  <c r="E10" i="17"/>
  <c r="K14" i="17"/>
  <c r="J17" i="17"/>
  <c r="K23" i="17"/>
  <c r="J13" i="17"/>
  <c r="J16" i="17"/>
  <c r="D25" i="17"/>
  <c r="I25" i="17"/>
  <c r="E8" i="17"/>
  <c r="K9" i="17"/>
  <c r="E12" i="17"/>
  <c r="K13" i="17"/>
  <c r="E16" i="17"/>
  <c r="E20" i="17"/>
  <c r="E23" i="17"/>
  <c r="E9" i="17"/>
  <c r="E13" i="17"/>
  <c r="E17" i="17"/>
  <c r="E21" i="17"/>
  <c r="E24" i="17"/>
  <c r="F9" i="17"/>
  <c r="J11" i="17"/>
  <c r="F13" i="17"/>
  <c r="J15" i="17"/>
  <c r="F17" i="17"/>
  <c r="J19" i="17"/>
  <c r="F21" i="17"/>
  <c r="F24" i="17"/>
  <c r="J23" i="17"/>
  <c r="E15" i="17"/>
  <c r="E19" i="17"/>
  <c r="G18" i="17" l="1"/>
  <c r="G42" i="17"/>
  <c r="G41" i="17"/>
  <c r="G34" i="17"/>
  <c r="G48" i="17"/>
  <c r="G36" i="17"/>
  <c r="G37" i="17"/>
  <c r="G47" i="17"/>
  <c r="G46" i="17"/>
  <c r="G45" i="17"/>
  <c r="G33" i="17"/>
  <c r="G43" i="17"/>
  <c r="G35" i="17"/>
  <c r="G49" i="17"/>
  <c r="G38" i="17"/>
  <c r="G39" i="17"/>
  <c r="G40" i="17"/>
  <c r="G44" i="17"/>
  <c r="G23" i="17"/>
  <c r="L14" i="17"/>
  <c r="L42" i="17"/>
  <c r="L38" i="17"/>
  <c r="L39" i="17"/>
  <c r="L35" i="17"/>
  <c r="L48" i="17"/>
  <c r="L41" i="17"/>
  <c r="L47" i="17"/>
  <c r="L40" i="17"/>
  <c r="L45" i="17"/>
  <c r="L44" i="17"/>
  <c r="L37" i="17"/>
  <c r="L33" i="17"/>
  <c r="L34" i="17"/>
  <c r="L36" i="17"/>
  <c r="L46" i="17"/>
  <c r="L49" i="17"/>
  <c r="L43" i="17"/>
  <c r="L20" i="17"/>
  <c r="L18" i="17"/>
  <c r="G17" i="17"/>
  <c r="L21" i="17"/>
  <c r="G24" i="17"/>
  <c r="L9" i="17"/>
  <c r="L17" i="17"/>
  <c r="G10" i="17"/>
  <c r="G15" i="17"/>
  <c r="L12" i="17"/>
  <c r="K25" i="17"/>
  <c r="J25" i="17"/>
  <c r="G20" i="17"/>
  <c r="F25" i="17"/>
  <c r="E25" i="17"/>
  <c r="L19" i="17"/>
  <c r="L13" i="17"/>
  <c r="G11" i="17"/>
  <c r="L16" i="17"/>
  <c r="G21" i="17"/>
  <c r="G8" i="17"/>
  <c r="L22" i="17"/>
  <c r="G22" i="17"/>
  <c r="L11" i="17"/>
  <c r="G12" i="17"/>
  <c r="L23" i="17"/>
  <c r="G19" i="17"/>
  <c r="G13" i="17"/>
  <c r="L15" i="17"/>
  <c r="G16" i="17"/>
  <c r="G9" i="17"/>
  <c r="L8" i="17"/>
  <c r="L24" i="17"/>
  <c r="L10" i="17"/>
  <c r="G14" i="17"/>
  <c r="M53" i="12"/>
  <c r="M59" i="12"/>
  <c r="M50" i="12"/>
  <c r="M43" i="12"/>
  <c r="M58" i="12"/>
  <c r="L41" i="12"/>
  <c r="M57" i="12"/>
  <c r="M44" i="12"/>
  <c r="M46" i="12"/>
  <c r="M36" i="12"/>
  <c r="M56" i="12"/>
  <c r="H38" i="12"/>
  <c r="G55" i="12"/>
  <c r="G52" i="12"/>
  <c r="H51" i="12"/>
  <c r="H54" i="12"/>
  <c r="G39" i="12"/>
  <c r="G60" i="12"/>
  <c r="H37" i="12"/>
  <c r="H61" i="12"/>
  <c r="G40" i="12"/>
  <c r="G45" i="12"/>
  <c r="H47" i="12"/>
  <c r="M42" i="12"/>
  <c r="L59" i="12"/>
  <c r="L49" i="12"/>
  <c r="H39" i="12"/>
  <c r="G51" i="12"/>
  <c r="M40" i="12" l="1"/>
  <c r="M37" i="12"/>
  <c r="M39" i="12"/>
  <c r="M55" i="12"/>
  <c r="G37" i="12"/>
  <c r="L43" i="12"/>
  <c r="H55" i="12"/>
  <c r="L42" i="12"/>
  <c r="M48" i="12"/>
  <c r="M49" i="12"/>
  <c r="L44" i="12"/>
  <c r="M41" i="12"/>
  <c r="G47" i="12"/>
  <c r="L48" i="12"/>
  <c r="M45" i="12"/>
  <c r="M60" i="12"/>
  <c r="M54" i="12"/>
  <c r="M52" i="12"/>
  <c r="M38" i="12"/>
  <c r="M51" i="12"/>
  <c r="L36" i="12"/>
  <c r="L46" i="12"/>
  <c r="H56" i="12"/>
  <c r="H36" i="12"/>
  <c r="H57" i="12"/>
  <c r="H50" i="12"/>
  <c r="G53" i="12"/>
  <c r="G58" i="12"/>
  <c r="G42" i="12"/>
  <c r="G48" i="12"/>
  <c r="H49" i="12"/>
  <c r="G44" i="12"/>
  <c r="H41" i="12"/>
  <c r="G43" i="12"/>
  <c r="H59" i="12"/>
  <c r="H52" i="12"/>
  <c r="H60" i="12"/>
  <c r="H45" i="12"/>
  <c r="L58" i="12"/>
  <c r="M61" i="12"/>
  <c r="G56" i="12"/>
  <c r="H46" i="12"/>
  <c r="H40" i="12"/>
  <c r="N49" i="12"/>
  <c r="H58" i="12"/>
  <c r="L57" i="12"/>
  <c r="L50" i="12"/>
  <c r="L53" i="12"/>
  <c r="H42" i="12"/>
  <c r="H44" i="12"/>
  <c r="H53" i="12"/>
  <c r="G46" i="12"/>
  <c r="H43" i="12"/>
  <c r="G41" i="12"/>
  <c r="G59" i="12"/>
  <c r="G49" i="12"/>
  <c r="H48" i="12"/>
  <c r="G38" i="12"/>
  <c r="G54" i="12"/>
  <c r="G61" i="12"/>
  <c r="L56" i="12"/>
  <c r="G50" i="12"/>
  <c r="G57" i="12"/>
  <c r="G36" i="12"/>
  <c r="L47" i="12"/>
  <c r="L40" i="12"/>
  <c r="L37" i="12"/>
  <c r="L39" i="12"/>
  <c r="L51" i="12"/>
  <c r="L55" i="12"/>
  <c r="I52" i="12"/>
  <c r="M47" i="12"/>
  <c r="L45" i="12"/>
  <c r="L61" i="12"/>
  <c r="L60" i="12"/>
  <c r="L54" i="12"/>
  <c r="L52" i="12"/>
  <c r="L38" i="12"/>
  <c r="N41" i="12" l="1"/>
  <c r="N36" i="12"/>
  <c r="N48" i="12"/>
  <c r="N43" i="12"/>
  <c r="N56" i="12"/>
  <c r="N39" i="12"/>
  <c r="N46" i="12"/>
  <c r="N60" i="12"/>
  <c r="N50" i="12"/>
  <c r="N59" i="12"/>
  <c r="N57" i="12"/>
  <c r="N52" i="12"/>
  <c r="N45" i="12"/>
  <c r="N47" i="12"/>
  <c r="N61" i="12"/>
  <c r="N53" i="12"/>
  <c r="N37" i="12"/>
  <c r="N42" i="12"/>
  <c r="N51" i="12"/>
  <c r="N58" i="12"/>
  <c r="N54" i="12"/>
  <c r="N38" i="12"/>
  <c r="N62" i="12"/>
  <c r="M62" i="12"/>
  <c r="N44" i="12"/>
  <c r="N40" i="12"/>
  <c r="N55" i="12"/>
  <c r="I60" i="12"/>
  <c r="L62" i="12"/>
  <c r="I61" i="12"/>
  <c r="I54" i="12"/>
  <c r="I38" i="12"/>
  <c r="I49" i="12"/>
  <c r="I41" i="12"/>
  <c r="I59" i="12"/>
  <c r="G62" i="12"/>
  <c r="I40" i="12"/>
  <c r="I56" i="12"/>
  <c r="I46" i="12"/>
  <c r="I58" i="12"/>
  <c r="I53" i="12"/>
  <c r="I55" i="12"/>
  <c r="I47" i="12"/>
  <c r="I37" i="12"/>
  <c r="I51" i="12"/>
  <c r="I62" i="12"/>
  <c r="I44" i="12"/>
  <c r="I42" i="12"/>
  <c r="I48" i="12"/>
  <c r="I43" i="12"/>
  <c r="I36" i="12"/>
  <c r="I57" i="12"/>
  <c r="I50" i="12"/>
  <c r="H62" i="12"/>
  <c r="I39" i="12"/>
  <c r="I45" i="12"/>
</calcChain>
</file>

<file path=xl/sharedStrings.xml><?xml version="1.0" encoding="utf-8"?>
<sst xmlns="http://schemas.openxmlformats.org/spreadsheetml/2006/main" count="818" uniqueCount="270">
  <si>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</si>
  <si>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</si>
  <si>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</si>
  <si>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</si>
  <si>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</si>
  <si>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</si>
  <si>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</si>
  <si>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</si>
  <si>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</si>
  <si>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</si>
  <si>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</si>
  <si>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</si>
  <si>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</si>
  <si>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</si>
  <si>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</si>
  <si>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</si>
  <si>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</si>
  <si>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t>
  </si>
  <si>
    <t>Salmón</t>
  </si>
  <si>
    <t>Vino embotellado</t>
  </si>
  <si>
    <t>Sector Exportador</t>
  </si>
  <si>
    <t>Total</t>
  </si>
  <si>
    <t>Concentrados de cobre</t>
  </si>
  <si>
    <t>Cátodos de cobre</t>
  </si>
  <si>
    <t>Carbonato de litio</t>
  </si>
  <si>
    <t>Cereza</t>
  </si>
  <si>
    <t>Hierro</t>
  </si>
  <si>
    <t>Oxido de molibdeno</t>
  </si>
  <si>
    <t>Uva</t>
  </si>
  <si>
    <t>Celulosa blanqueada y semiblanqueada de conífera</t>
  </si>
  <si>
    <t>Maquinaria y equipos</t>
  </si>
  <si>
    <t>Madera aserrada</t>
  </si>
  <si>
    <t>Yodo</t>
  </si>
  <si>
    <t>Celulosa blanqueada y semiblanqueada de eucaliptus</t>
  </si>
  <si>
    <t>Oro</t>
  </si>
  <si>
    <t>Moluscos y crustáceos</t>
  </si>
  <si>
    <t>Manzana</t>
  </si>
  <si>
    <t>Tableros de fibra de madera</t>
  </si>
  <si>
    <t>Carne de cerdo</t>
  </si>
  <si>
    <t>Material de transporte</t>
  </si>
  <si>
    <t>Madera perfilada</t>
  </si>
  <si>
    <t>Manufacturas metálicas</t>
  </si>
  <si>
    <t>Concentrado de molibdeno</t>
  </si>
  <si>
    <t>Metanol</t>
  </si>
  <si>
    <t>Trucha</t>
  </si>
  <si>
    <t>Alambre de cobre</t>
  </si>
  <si>
    <t>Plata</t>
  </si>
  <si>
    <t>Ferromolibdeno</t>
  </si>
  <si>
    <t>Ciruela</t>
  </si>
  <si>
    <t>Jugo de fruta</t>
  </si>
  <si>
    <t>Aceite de pescado</t>
  </si>
  <si>
    <t>Chips de madera</t>
  </si>
  <si>
    <t>Semilla de hortalizas</t>
  </si>
  <si>
    <t>Pera</t>
  </si>
  <si>
    <t>Sal marina y de mesa</t>
  </si>
  <si>
    <t>Palta</t>
  </si>
  <si>
    <t>Fruta en conserva</t>
  </si>
  <si>
    <t>Bebidas no alcohólicas</t>
  </si>
  <si>
    <t>Semilla de maíz</t>
  </si>
  <si>
    <t>Conservas de pescado</t>
  </si>
  <si>
    <t>Merluza</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</si>
  <si>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</si>
  <si>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</si>
  <si>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</si>
  <si>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</si>
  <si>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</si>
  <si>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</si>
  <si>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</si>
  <si>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</si>
  <si>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</si>
  <si>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</si>
  <si>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</si>
  <si>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</si>
  <si>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</si>
  <si>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</si>
  <si>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</si>
  <si>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</si>
  <si>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</si>
  <si>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</si>
  <si>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</si>
  <si>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</si>
  <si>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</si>
  <si>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</si>
  <si>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</si>
  <si>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</si>
  <si>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</si>
  <si>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</si>
  <si>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</si>
  <si>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</si>
  <si>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</si>
  <si>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</si>
  <si>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</si>
  <si>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</si>
  <si>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</si>
  <si>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</si>
  <si>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</si>
  <si>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</si>
  <si>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</si>
  <si>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</si>
  <si>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</si>
  <si>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</si>
  <si>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</si>
  <si>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</si>
  <si>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</si>
  <si>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</si>
  <si>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</si>
  <si>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</si>
  <si>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</si>
  <si>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</si>
  <si>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</si>
  <si>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</si>
  <si>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</si>
  <si>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</si>
  <si>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</si>
  <si>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</si>
  <si>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</si>
  <si>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</si>
  <si>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</si>
  <si>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</si>
  <si>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</si>
  <si>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</si>
  <si>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</si>
  <si>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</si>
  <si>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</si>
  <si>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</si>
  <si>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</si>
  <si>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</si>
  <si>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</si>
  <si>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</si>
  <si>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</si>
  <si>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</si>
  <si>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</si>
  <si>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</si>
  <si>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</si>
  <si>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</si>
  <si>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</si>
  <si>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</si>
  <si>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</si>
  <si>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</si>
  <si>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</si>
  <si>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en diseño y desarrollo de aplicaciones de tecnologías de información</t>
  </si>
  <si>
    <t>Servicios de suministro de infraestructura para operar tecnologías de la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</si>
  <si>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</si>
  <si>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</si>
  <si>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asesoría en gestión financiera de empresas</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</si>
  <si>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</si>
  <si>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</si>
  <si>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</si>
  <si>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</si>
  <si>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</si>
  <si>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</si>
  <si>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</si>
  <si>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</si>
  <si>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</si>
  <si>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</si>
  <si>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</si>
  <si>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</si>
  <si>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</si>
  <si>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</si>
  <si>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</si>
  <si>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</si>
  <si>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</si>
  <si>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</si>
  <si>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</si>
  <si>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</si>
  <si>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</si>
  <si>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</si>
  <si>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</si>
  <si>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</si>
  <si>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</si>
  <si>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</si>
  <si>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</si>
  <si>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</si>
  <si>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</si>
  <si>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</si>
  <si>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</si>
  <si>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</si>
  <si>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</si>
  <si>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</si>
  <si>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</si>
  <si>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</si>
  <si>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 Var.
'23/'22</t>
  </si>
  <si>
    <t>US$ DIF.
'23/'22</t>
  </si>
  <si>
    <t>% Part.
2023</t>
  </si>
  <si>
    <t>Servicios de soporte logístico inbound y outbound</t>
  </si>
  <si>
    <t>Cuadro 10</t>
  </si>
  <si>
    <t>Región de origen</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</si>
  <si>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el Departamento de Información Comercial y Análisis de Datos, Dirección de Estudios, SUBREI.
</t>
    </r>
  </si>
  <si>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</si>
  <si>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</si>
  <si>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</si>
  <si>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</si>
  <si>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</si>
  <si>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</si>
  <si>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</si>
  <si>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</si>
  <si>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</si>
  <si>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</si>
  <si>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</si>
  <si>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</si>
  <si>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</si>
  <si>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</si>
  <si>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Arándano</t>
  </si>
  <si>
    <t xml:space="preserve">Abonos </t>
  </si>
  <si>
    <t xml:space="preserve">Carne de ave </t>
  </si>
  <si>
    <t xml:space="preserve">Cartulina </t>
  </si>
  <si>
    <t xml:space="preserve">Neumáticos </t>
  </si>
  <si>
    <t xml:space="preserve">Madera contrachapada </t>
  </si>
  <si>
    <t xml:space="preserve">Fruta congelada </t>
  </si>
  <si>
    <t xml:space="preserve">Harina de pescado </t>
  </si>
  <si>
    <t xml:space="preserve">Vino a granel y otros </t>
  </si>
  <si>
    <t xml:space="preserve">Fruta deshidratada </t>
  </si>
  <si>
    <t xml:space="preserve">Celulosa cruda de conífera </t>
  </si>
  <si>
    <t xml:space="preserve">Nitrato de potasio </t>
  </si>
  <si>
    <t xml:space="preserve">Kiwi </t>
  </si>
  <si>
    <t>% Var.
'2023/2022</t>
  </si>
  <si>
    <t>US$ Dif.
'2023/2022</t>
  </si>
  <si>
    <t>Servicios de mantenimiento y reparación de embarcaciones (buques), estructuras y plataformas flotantes</t>
  </si>
  <si>
    <t>Servicios de asesoría comercial y gestión, respecto de compraventa de productos</t>
  </si>
  <si>
    <t xml:space="preserve">Celulosa </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</si>
  <si>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</si>
  <si>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</si>
  <si>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</si>
  <si>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</si>
  <si>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</si>
  <si>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</si>
  <si>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</si>
  <si>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</si>
  <si>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</si>
  <si>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</si>
  <si>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</si>
  <si>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Fecha Aceptacion</t>
  </si>
  <si>
    <t>TLC_nombre</t>
  </si>
  <si>
    <t>abril</t>
  </si>
  <si>
    <t>enero</t>
  </si>
  <si>
    <t>febrero</t>
  </si>
  <si>
    <t>marzo</t>
  </si>
  <si>
    <t>pasar cifras a millones</t>
  </si>
  <si>
    <t>Servicio de licenciamiento y/o arriendo de software</t>
  </si>
  <si>
    <t>Servicios de administración de empresas navieras</t>
  </si>
  <si>
    <t>Servicios de Asesoría en Estrategia Comunicacional y Publicidad (marketing)</t>
  </si>
  <si>
    <t>Servicios de asesoría en gestión de proyectos de ingeniería</t>
  </si>
  <si>
    <t>Servicios de asesoría para la promoción en Chile de productos financieros y bancarios suministrados por Banca Electrónica extranjera, prestados a Bancos Comerciales en el extranjero</t>
  </si>
  <si>
    <t>Servicios de distribución de cuotas de fondos de inversión extranjeros, tanto en el mercado local como internacional</t>
  </si>
  <si>
    <t>Servicios de procesamiento de información</t>
  </si>
  <si>
    <t>exp chilenas de bienes totales según socio comercial + servicios</t>
  </si>
  <si>
    <t>Total de todos los servicios</t>
  </si>
  <si>
    <t>Nombre Region de Origen</t>
  </si>
  <si>
    <t>total</t>
  </si>
  <si>
    <t>mayo</t>
  </si>
  <si>
    <t>en rojo, fórmulas</t>
  </si>
  <si>
    <t>junio</t>
  </si>
  <si>
    <t>Enero-Junio</t>
  </si>
  <si>
    <t>Junio</t>
  </si>
  <si>
    <t xml:space="preserve">EXPORTACIONES CHILENAS TOTALES Y DE SERVICIOS NO TRADICIONALES, SEGÚN SOCIO COMERCIAL </t>
  </si>
  <si>
    <t>ORDENAR POR MES</t>
  </si>
  <si>
    <t>EXPORTACIONES CHILENAS TOTALES Y DE SERVICIOS NO TRADICIONALES POR REGIÓN</t>
  </si>
  <si>
    <t>Celulosa: Celulosa cruda de conífera, celulosa blanqueada y semiblanqueada de coníferas y eucaliptus.</t>
  </si>
  <si>
    <t>Total exportaciones de carbonato de litio</t>
  </si>
  <si>
    <t>Total exportaciones no cobre, no carbonato de litio, no celulosa</t>
  </si>
  <si>
    <t>EXPORTACIONES CHILENAS NO COBRE, NO CARBONATO DE LITIO, NO CELULOSA, POR SOCIO COMERCIAL</t>
  </si>
  <si>
    <t>EXPORTACIONES CHILENAS NO COBRE, NO CARBONATO DE LITIO, NO CELULOSA, POR REGIÓN</t>
  </si>
  <si>
    <t>julio</t>
  </si>
  <si>
    <t>enero-julio</t>
  </si>
  <si>
    <t>Enero-Julio</t>
  </si>
  <si>
    <t>Julio</t>
  </si>
  <si>
    <t>Enero - Julio</t>
  </si>
  <si>
    <t>comprobación idem cuadro 7</t>
  </si>
  <si>
    <t>Informe Mensual de Comercio Exterior de Chile - JULIO DE 2023</t>
  </si>
  <si>
    <t>Cuadro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</si>
</sst>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0.0%"/>
    <numFmt numFmtId="165" formatCode="#,##0.0"/>
    <numFmt numFmtId="166" formatCode="#,##0.0_ ;\-#,##0.0\ "/>
    <numFmt numFmtId="167" formatCode="_ * #,##0.0_ ;_ * \-#,##0.0_ ;_ * &quot;-&quot;_ ;_ @_ "/>
    <numFmt numFmtId="168" formatCode="#,##0.00_ ;\-#,##0.00\ "/>
    <numFmt numFmtId="169" formatCode="0.000%"/>
    <numFmt numFmtId="170" formatCode="0.0000%"/>
    <numFmt numFmtId="171" formatCode="#,##0.000"/>
    <numFmt numFmtId="172" formatCode="_-* #,##0\ _€_-;\-* #,##0\ _€_-;_-* &quot;-&quot;\ _€_-;_-@_-"/>
  </numFmts>
  <fonts count="25"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sz val="11"/>
      <color rgb="FFFF0000"/>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8"/>
      <color rgb="FFFF0000"/>
      <name val="Arial Narrow"/>
      <family val="2"/>
    </font>
    <font>
      <b/>
      <sz val="8"/>
      <color rgb="FFFF0000"/>
      <name val="Arial Narrow"/>
      <family val="2"/>
    </font>
    <font>
      <u/>
      <sz val="10"/>
      <color rgb="FF0563C1"/>
      <name val="Arial Narrow"/>
      <family val="2"/>
    </font>
    <font>
      <b/>
      <sz val="11"/>
      <color theme="1"/>
      <name val="Calibri"/>
      <family val="2"/>
      <scheme val="minor"/>
    </font>
    <font>
      <sz val="8"/>
      <color rgb="FFF0EDE7"/>
      <name val="Arial Narrow"/>
      <family val="2"/>
    </font>
  </fonts>
  <fills count="14">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59999389629810485"/>
        <bgColor indexed="64"/>
      </patternFill>
    </fill>
  </fills>
  <borders count="40">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right style="thin">
        <color rgb="FFE2F3F6"/>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style="thin">
        <color theme="0" tint="-4.9989318521683403E-2"/>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right style="thin">
        <color theme="0"/>
      </right>
      <top style="medium">
        <color theme="0"/>
      </top>
      <bottom style="thin">
        <color theme="0"/>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xf numFmtId="172" fontId="1" fillId="0" borderId="0" applyFont="0" applyFill="0" applyBorder="0" applyAlignment="0" applyProtection="0"/>
  </cellStyleXfs>
  <cellXfs count="279">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8" xfId="3" applyFont="1" applyFill="1" applyBorder="1" applyAlignment="1">
      <alignment horizontal="center" vertical="center"/>
    </xf>
    <xf numFmtId="0" fontId="3" fillId="3" borderId="17" xfId="3" applyFont="1" applyFill="1" applyBorder="1" applyAlignment="1">
      <alignment horizontal="center" vertical="center"/>
    </xf>
    <xf numFmtId="0" fontId="3" fillId="3" borderId="18" xfId="3" applyFont="1" applyFill="1" applyBorder="1" applyAlignment="1">
      <alignment horizontal="center" vertical="center"/>
    </xf>
    <xf numFmtId="0" fontId="6" fillId="7" borderId="22" xfId="3" applyFont="1" applyFill="1" applyBorder="1" applyAlignment="1">
      <alignment vertical="center"/>
    </xf>
    <xf numFmtId="0" fontId="5" fillId="7" borderId="10" xfId="3" applyFont="1" applyFill="1" applyBorder="1"/>
    <xf numFmtId="0" fontId="6" fillId="6" borderId="19"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5" fillId="8" borderId="0" xfId="3" applyFont="1" applyFill="1"/>
    <xf numFmtId="0" fontId="5" fillId="9" borderId="0" xfId="3" applyFont="1" applyFill="1"/>
    <xf numFmtId="0" fontId="3" fillId="2" borderId="30" xfId="0" applyFont="1" applyFill="1" applyBorder="1" applyAlignment="1">
      <alignment horizontal="center" vertical="center" wrapText="1"/>
    </xf>
    <xf numFmtId="0" fontId="3" fillId="2" borderId="30" xfId="0" quotePrefix="1"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0" xfId="0" quotePrefix="1" applyFont="1" applyFill="1" applyBorder="1" applyAlignment="1">
      <alignment horizontal="center" vertical="center" wrapText="1"/>
    </xf>
    <xf numFmtId="0" fontId="9" fillId="11" borderId="31" xfId="0" applyFont="1" applyFill="1" applyBorder="1"/>
    <xf numFmtId="164" fontId="9" fillId="11" borderId="31" xfId="2" applyNumberFormat="1" applyFont="1" applyFill="1" applyBorder="1"/>
    <xf numFmtId="0" fontId="9" fillId="0" borderId="31" xfId="0" applyFont="1" applyBorder="1"/>
    <xf numFmtId="164" fontId="9" fillId="0" borderId="31" xfId="2" applyNumberFormat="1" applyFont="1" applyBorder="1"/>
    <xf numFmtId="0" fontId="5" fillId="0" borderId="33" xfId="3" applyFont="1" applyBorder="1" applyAlignment="1">
      <alignment vertical="center"/>
    </xf>
    <xf numFmtId="0" fontId="9" fillId="0" borderId="35" xfId="0" applyFont="1" applyBorder="1"/>
    <xf numFmtId="0" fontId="10" fillId="0" borderId="34" xfId="0" applyFont="1" applyBorder="1"/>
    <xf numFmtId="164" fontId="10" fillId="0" borderId="34" xfId="2" applyNumberFormat="1" applyFont="1" applyFill="1" applyBorder="1"/>
    <xf numFmtId="0" fontId="10" fillId="0" borderId="34" xfId="0" applyFont="1" applyBorder="1" applyAlignment="1">
      <alignment wrapText="1"/>
    </xf>
    <xf numFmtId="164" fontId="10" fillId="0" borderId="34" xfId="2" applyNumberFormat="1" applyFont="1" applyBorder="1"/>
    <xf numFmtId="0" fontId="9" fillId="11" borderId="35" xfId="0" applyFont="1" applyFill="1" applyBorder="1"/>
    <xf numFmtId="0" fontId="9" fillId="0" borderId="0" xfId="0" applyFont="1"/>
    <xf numFmtId="0" fontId="5" fillId="5" borderId="32" xfId="3" applyFont="1" applyFill="1" applyBorder="1"/>
    <xf numFmtId="164" fontId="5" fillId="5" borderId="32" xfId="2" applyNumberFormat="1" applyFont="1" applyFill="1" applyBorder="1" applyAlignment="1">
      <alignment horizontal="right"/>
    </xf>
    <xf numFmtId="164" fontId="5" fillId="8" borderId="0" xfId="2" applyNumberFormat="1" applyFont="1" applyFill="1"/>
    <xf numFmtId="0" fontId="13" fillId="0" borderId="0" xfId="0" applyFont="1"/>
    <xf numFmtId="0" fontId="14" fillId="0" borderId="0" xfId="6" applyFont="1"/>
    <xf numFmtId="164" fontId="9" fillId="11" borderId="31" xfId="2" applyNumberFormat="1" applyFont="1" applyFill="1" applyBorder="1" applyAlignment="1">
      <alignment horizontal="right"/>
    </xf>
    <xf numFmtId="164" fontId="9" fillId="0" borderId="31" xfId="2" applyNumberFormat="1" applyFont="1" applyBorder="1" applyAlignment="1">
      <alignment horizontal="right"/>
    </xf>
    <xf numFmtId="164" fontId="9" fillId="11" borderId="31" xfId="2" quotePrefix="1" applyNumberFormat="1" applyFont="1" applyFill="1" applyBorder="1" applyAlignment="1">
      <alignment horizontal="right"/>
    </xf>
    <xf numFmtId="164" fontId="10" fillId="0" borderId="34" xfId="2" applyNumberFormat="1" applyFont="1" applyBorder="1" applyAlignment="1">
      <alignment horizontal="right"/>
    </xf>
    <xf numFmtId="166" fontId="9" fillId="11" borderId="31" xfId="1" applyNumberFormat="1" applyFont="1" applyFill="1" applyBorder="1" applyAlignment="1">
      <alignment horizontal="right"/>
    </xf>
    <xf numFmtId="166" fontId="9" fillId="0" borderId="31" xfId="1" applyNumberFormat="1" applyFont="1" applyBorder="1" applyAlignment="1">
      <alignment horizontal="right"/>
    </xf>
    <xf numFmtId="166" fontId="10" fillId="0" borderId="34" xfId="1" applyNumberFormat="1" applyFont="1" applyBorder="1" applyAlignment="1">
      <alignment horizontal="right"/>
    </xf>
    <xf numFmtId="0" fontId="5" fillId="6" borderId="31" xfId="3" applyFont="1" applyFill="1" applyBorder="1" applyAlignment="1">
      <alignment vertical="center"/>
    </xf>
    <xf numFmtId="164" fontId="5" fillId="6" borderId="31" xfId="2" applyNumberFormat="1" applyFont="1" applyFill="1" applyBorder="1" applyAlignment="1">
      <alignment horizontal="right"/>
    </xf>
    <xf numFmtId="164" fontId="5" fillId="6" borderId="31" xfId="5" applyNumberFormat="1" applyFont="1" applyFill="1" applyBorder="1" applyAlignment="1">
      <alignment horizontal="right" vertical="center" wrapText="1"/>
    </xf>
    <xf numFmtId="0" fontId="3" fillId="2" borderId="36" xfId="0" applyFont="1" applyFill="1" applyBorder="1" applyAlignment="1">
      <alignment horizontal="center" vertical="center" wrapText="1"/>
    </xf>
    <xf numFmtId="0" fontId="3" fillId="2" borderId="36" xfId="0" quotePrefix="1"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6"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2" xfId="3" applyFont="1" applyFill="1" applyBorder="1"/>
    <xf numFmtId="0" fontId="5" fillId="6" borderId="13" xfId="3" applyFont="1" applyFill="1" applyBorder="1"/>
    <xf numFmtId="0" fontId="3" fillId="4" borderId="22" xfId="3" applyFont="1" applyFill="1" applyBorder="1" applyAlignment="1">
      <alignment vertical="center"/>
    </xf>
    <xf numFmtId="0" fontId="5" fillId="8" borderId="19" xfId="3" applyFont="1" applyFill="1" applyBorder="1"/>
    <xf numFmtId="0" fontId="6" fillId="6" borderId="19" xfId="3" applyFont="1" applyFill="1" applyBorder="1"/>
    <xf numFmtId="0" fontId="6" fillId="6" borderId="0" xfId="3" applyFont="1" applyFill="1" applyAlignment="1">
      <alignment vertical="center"/>
    </xf>
    <xf numFmtId="0" fontId="6" fillId="5" borderId="19" xfId="3" applyFont="1" applyFill="1" applyBorder="1" applyAlignment="1">
      <alignment vertical="center"/>
    </xf>
    <xf numFmtId="0" fontId="6" fillId="5" borderId="0" xfId="3" applyFont="1" applyFill="1" applyAlignment="1">
      <alignment vertical="center"/>
    </xf>
    <xf numFmtId="0" fontId="5" fillId="8" borderId="19" xfId="3" applyFont="1" applyFill="1" applyBorder="1" applyAlignment="1">
      <alignment vertical="center"/>
    </xf>
    <xf numFmtId="0" fontId="3" fillId="4" borderId="19" xfId="3" applyFont="1" applyFill="1" applyBorder="1" applyAlignment="1">
      <alignment vertical="center"/>
    </xf>
    <xf numFmtId="0" fontId="3" fillId="4" borderId="10" xfId="3" applyFont="1" applyFill="1" applyBorder="1"/>
    <xf numFmtId="0" fontId="3" fillId="4" borderId="38" xfId="3" applyFont="1" applyFill="1" applyBorder="1" applyAlignment="1">
      <alignment vertical="center"/>
    </xf>
    <xf numFmtId="0" fontId="4" fillId="4" borderId="39" xfId="3" applyFont="1" applyFill="1" applyBorder="1"/>
    <xf numFmtId="0" fontId="9" fillId="0" borderId="0" xfId="0" applyFont="1" applyAlignment="1">
      <alignment horizontal="right"/>
    </xf>
    <xf numFmtId="164" fontId="5" fillId="6" borderId="31" xfId="2" applyNumberFormat="1" applyFont="1" applyFill="1" applyBorder="1" applyAlignment="1">
      <alignment vertical="center"/>
    </xf>
    <xf numFmtId="164" fontId="5" fillId="5" borderId="32" xfId="2" applyNumberFormat="1" applyFont="1" applyFill="1" applyBorder="1"/>
    <xf numFmtId="0" fontId="5" fillId="5" borderId="31" xfId="3" applyFont="1" applyFill="1" applyBorder="1"/>
    <xf numFmtId="164" fontId="5" fillId="5" borderId="31" xfId="2" applyNumberFormat="1" applyFont="1" applyFill="1" applyBorder="1" applyAlignment="1">
      <alignment horizontal="right"/>
    </xf>
    <xf numFmtId="164" fontId="5" fillId="5" borderId="31" xfId="2" applyNumberFormat="1" applyFont="1" applyFill="1" applyBorder="1"/>
    <xf numFmtId="166" fontId="9" fillId="11" borderId="31" xfId="1" applyNumberFormat="1" applyFont="1" applyFill="1" applyBorder="1"/>
    <xf numFmtId="166" fontId="9" fillId="0" borderId="31" xfId="1" applyNumberFormat="1" applyFont="1" applyBorder="1"/>
    <xf numFmtId="166" fontId="10" fillId="0" borderId="34" xfId="1" applyNumberFormat="1" applyFont="1" applyBorder="1"/>
    <xf numFmtId="3" fontId="5" fillId="7" borderId="10" xfId="3" applyNumberFormat="1" applyFont="1" applyFill="1" applyBorder="1" applyAlignment="1">
      <alignment horizontal="center" vertical="center"/>
    </xf>
    <xf numFmtId="3" fontId="5" fillId="7" borderId="23" xfId="3" applyNumberFormat="1" applyFont="1" applyFill="1" applyBorder="1" applyAlignment="1">
      <alignment horizontal="center" vertical="center"/>
    </xf>
    <xf numFmtId="3" fontId="5" fillId="7" borderId="22"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3" xfId="3" applyNumberFormat="1" applyFont="1" applyFill="1" applyBorder="1" applyAlignment="1">
      <alignment horizontal="center" vertical="center"/>
    </xf>
    <xf numFmtId="3" fontId="6" fillId="6" borderId="22"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21" xfId="3" applyNumberFormat="1" applyFont="1" applyFill="1" applyBorder="1" applyAlignment="1">
      <alignment horizontal="center" vertical="center"/>
    </xf>
    <xf numFmtId="3" fontId="5" fillId="8" borderId="19"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6" fontId="10" fillId="0" borderId="34" xfId="1" applyNumberFormat="1" applyFont="1" applyFill="1" applyBorder="1"/>
    <xf numFmtId="3" fontId="3" fillId="4" borderId="0" xfId="3" applyNumberFormat="1" applyFont="1" applyFill="1" applyAlignment="1">
      <alignment horizontal="center"/>
    </xf>
    <xf numFmtId="3" fontId="5" fillId="5" borderId="10" xfId="3" applyNumberFormat="1" applyFont="1" applyFill="1" applyBorder="1" applyAlignment="1">
      <alignment horizontal="center" vertical="center"/>
    </xf>
    <xf numFmtId="3" fontId="5" fillId="6" borderId="10" xfId="3" applyNumberFormat="1" applyFont="1" applyFill="1" applyBorder="1" applyAlignment="1">
      <alignment horizontal="center" vertical="center"/>
    </xf>
    <xf numFmtId="3" fontId="5" fillId="6" borderId="13" xfId="3" applyNumberFormat="1" applyFont="1" applyFill="1" applyBorder="1" applyAlignment="1">
      <alignment horizontal="center" vertical="center"/>
    </xf>
    <xf numFmtId="164" fontId="3" fillId="4" borderId="0" xfId="2" applyNumberFormat="1" applyFont="1" applyFill="1" applyBorder="1" applyAlignment="1">
      <alignment horizontal="center"/>
    </xf>
    <xf numFmtId="3" fontId="3" fillId="4" borderId="5" xfId="3" applyNumberFormat="1" applyFont="1" applyFill="1" applyBorder="1" applyAlignment="1">
      <alignment horizontal="center"/>
    </xf>
    <xf numFmtId="164" fontId="5" fillId="5" borderId="10" xfId="2" applyNumberFormat="1" applyFont="1" applyFill="1" applyBorder="1" applyAlignment="1">
      <alignment horizontal="center" vertical="center"/>
    </xf>
    <xf numFmtId="3" fontId="5" fillId="5" borderId="11" xfId="3" applyNumberFormat="1" applyFont="1" applyFill="1" applyBorder="1" applyAlignment="1">
      <alignment horizontal="center" vertical="center"/>
    </xf>
    <xf numFmtId="3" fontId="5" fillId="6" borderId="11" xfId="3" applyNumberFormat="1" applyFont="1" applyFill="1" applyBorder="1" applyAlignment="1">
      <alignment horizontal="center" vertical="center"/>
    </xf>
    <xf numFmtId="164" fontId="5" fillId="6" borderId="13" xfId="2" applyNumberFormat="1" applyFont="1" applyFill="1" applyBorder="1" applyAlignment="1">
      <alignment horizontal="center" vertical="center"/>
    </xf>
    <xf numFmtId="3" fontId="5" fillId="6" borderId="37" xfId="3" applyNumberFormat="1" applyFont="1" applyFill="1" applyBorder="1" applyAlignment="1">
      <alignment horizontal="center" vertical="center"/>
    </xf>
    <xf numFmtId="3" fontId="3" fillId="4" borderId="4" xfId="3" applyNumberFormat="1" applyFont="1" applyFill="1" applyBorder="1" applyAlignment="1">
      <alignment horizontal="center"/>
    </xf>
    <xf numFmtId="3" fontId="5" fillId="5" borderId="9" xfId="3" applyNumberFormat="1" applyFont="1" applyFill="1" applyBorder="1" applyAlignment="1">
      <alignment horizontal="center" vertical="center"/>
    </xf>
    <xf numFmtId="3" fontId="5" fillId="6" borderId="9" xfId="3" applyNumberFormat="1" applyFont="1" applyFill="1" applyBorder="1" applyAlignment="1">
      <alignment horizontal="center" vertical="center"/>
    </xf>
    <xf numFmtId="3" fontId="5" fillId="6" borderId="12" xfId="3" applyNumberFormat="1" applyFont="1" applyFill="1" applyBorder="1" applyAlignment="1">
      <alignment horizontal="center" vertical="center"/>
    </xf>
    <xf numFmtId="3" fontId="3" fillId="4" borderId="21" xfId="3" applyNumberFormat="1" applyFont="1" applyFill="1" applyBorder="1" applyAlignment="1">
      <alignment horizontal="center"/>
    </xf>
    <xf numFmtId="3" fontId="3" fillId="4" borderId="19" xfId="3" applyNumberFormat="1" applyFont="1" applyFill="1" applyBorder="1" applyAlignment="1">
      <alignment horizont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20" xfId="2"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3" xfId="3" applyNumberFormat="1" applyFont="1" applyFill="1" applyBorder="1" applyAlignment="1">
      <alignment horizontal="center" vertical="center"/>
    </xf>
    <xf numFmtId="3" fontId="3" fillId="4" borderId="22" xfId="3"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3" xfId="3" applyNumberFormat="1" applyFont="1" applyFill="1" applyBorder="1" applyAlignment="1">
      <alignment horizontal="center" vertical="center"/>
    </xf>
    <xf numFmtId="3" fontId="6" fillId="5" borderId="22" xfId="3"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3" fontId="3" fillId="4" borderId="39" xfId="3" applyNumberFormat="1" applyFont="1" applyFill="1" applyBorder="1" applyAlignment="1">
      <alignment horizontal="center" vertical="center"/>
    </xf>
    <xf numFmtId="3" fontId="5" fillId="5" borderId="31" xfId="1" applyNumberFormat="1" applyFont="1" applyFill="1" applyBorder="1" applyAlignment="1">
      <alignment horizontal="right"/>
    </xf>
    <xf numFmtId="3" fontId="5" fillId="6" borderId="31" xfId="1" applyNumberFormat="1" applyFont="1" applyFill="1" applyBorder="1" applyAlignment="1">
      <alignment horizontal="right" vertical="center" wrapText="1"/>
    </xf>
    <xf numFmtId="3" fontId="5" fillId="5" borderId="32" xfId="1" applyNumberFormat="1" applyFont="1" applyFill="1" applyBorder="1" applyAlignment="1">
      <alignment horizontal="right"/>
    </xf>
    <xf numFmtId="3" fontId="5" fillId="5" borderId="31" xfId="3" applyNumberFormat="1" applyFont="1" applyFill="1" applyBorder="1" applyAlignment="1">
      <alignment horizontal="center"/>
    </xf>
    <xf numFmtId="3" fontId="5" fillId="5" borderId="31" xfId="1" applyNumberFormat="1" applyFont="1" applyFill="1" applyBorder="1" applyAlignment="1">
      <alignment horizontal="center"/>
    </xf>
    <xf numFmtId="3" fontId="5" fillId="6" borderId="31" xfId="3" applyNumberFormat="1" applyFont="1" applyFill="1" applyBorder="1" applyAlignment="1">
      <alignment horizontal="center"/>
    </xf>
    <xf numFmtId="164" fontId="5" fillId="6" borderId="31" xfId="2" applyNumberFormat="1" applyFont="1" applyFill="1" applyBorder="1" applyAlignment="1">
      <alignment horizontal="center"/>
    </xf>
    <xf numFmtId="164" fontId="5" fillId="6" borderId="31" xfId="5" applyNumberFormat="1" applyFont="1" applyFill="1" applyBorder="1" applyAlignment="1">
      <alignment horizontal="center" vertical="center" wrapText="1"/>
    </xf>
    <xf numFmtId="3" fontId="5" fillId="6" borderId="31" xfId="1" applyNumberFormat="1" applyFont="1" applyFill="1" applyBorder="1" applyAlignment="1">
      <alignment horizontal="center" vertical="center" wrapText="1"/>
    </xf>
    <xf numFmtId="164" fontId="5" fillId="6" borderId="31" xfId="2" applyNumberFormat="1" applyFont="1" applyFill="1" applyBorder="1" applyAlignment="1">
      <alignment horizontal="center" vertical="center"/>
    </xf>
    <xf numFmtId="3" fontId="5" fillId="5" borderId="32" xfId="3" applyNumberFormat="1" applyFont="1" applyFill="1" applyBorder="1" applyAlignment="1">
      <alignment horizontal="center"/>
    </xf>
    <xf numFmtId="164" fontId="5" fillId="5" borderId="32" xfId="2" applyNumberFormat="1" applyFont="1" applyFill="1" applyBorder="1" applyAlignment="1">
      <alignment horizontal="center"/>
    </xf>
    <xf numFmtId="3" fontId="5" fillId="5" borderId="32" xfId="1" applyNumberFormat="1" applyFont="1" applyFill="1" applyBorder="1" applyAlignment="1">
      <alignment horizontal="center"/>
    </xf>
    <xf numFmtId="0" fontId="5" fillId="5" borderId="31" xfId="3" applyFont="1" applyFill="1" applyBorder="1" applyAlignment="1">
      <alignment horizontal="left"/>
    </xf>
    <xf numFmtId="0" fontId="5" fillId="6" borderId="31" xfId="3" applyFont="1" applyFill="1" applyBorder="1" applyAlignment="1">
      <alignment horizontal="left" vertical="center"/>
    </xf>
    <xf numFmtId="0" fontId="5" fillId="5" borderId="32" xfId="3" applyFont="1" applyFill="1" applyBorder="1" applyAlignment="1">
      <alignment horizontal="left"/>
    </xf>
    <xf numFmtId="3" fontId="6" fillId="0" borderId="33" xfId="1" applyNumberFormat="1" applyFont="1" applyFill="1" applyBorder="1" applyAlignment="1">
      <alignment horizontal="right" vertical="center" wrapText="1"/>
    </xf>
    <xf numFmtId="164" fontId="5" fillId="0" borderId="33" xfId="3" applyNumberFormat="1" applyFont="1" applyBorder="1" applyAlignment="1">
      <alignment vertical="center"/>
    </xf>
    <xf numFmtId="3" fontId="6" fillId="0" borderId="33" xfId="3" applyNumberFormat="1" applyFont="1" applyBorder="1" applyAlignment="1">
      <alignment horizontal="center" vertical="center" wrapText="1"/>
    </xf>
    <xf numFmtId="3" fontId="6" fillId="0" borderId="33" xfId="1" applyNumberFormat="1" applyFont="1" applyFill="1" applyBorder="1" applyAlignment="1">
      <alignment horizontal="center" vertical="center" wrapText="1"/>
    </xf>
    <xf numFmtId="164" fontId="6" fillId="0" borderId="33" xfId="2" applyNumberFormat="1" applyFont="1" applyFill="1" applyBorder="1" applyAlignment="1">
      <alignment horizontal="center" vertical="center" wrapText="1"/>
    </xf>
    <xf numFmtId="165" fontId="5" fillId="5" borderId="32" xfId="3" applyNumberFormat="1" applyFont="1" applyFill="1" applyBorder="1" applyAlignment="1">
      <alignment horizontal="center"/>
    </xf>
    <xf numFmtId="165" fontId="5" fillId="6" borderId="31" xfId="3" applyNumberFormat="1" applyFont="1" applyFill="1" applyBorder="1" applyAlignment="1">
      <alignment horizontal="center"/>
    </xf>
    <xf numFmtId="10" fontId="5" fillId="5" borderId="32" xfId="2" applyNumberFormat="1" applyFont="1" applyFill="1" applyBorder="1" applyAlignment="1">
      <alignment horizontal="center"/>
    </xf>
    <xf numFmtId="3" fontId="5" fillId="6" borderId="31" xfId="1" applyNumberFormat="1" applyFont="1" applyFill="1" applyBorder="1" applyAlignment="1">
      <alignment horizontal="right"/>
    </xf>
    <xf numFmtId="3" fontId="6" fillId="0" borderId="33" xfId="1" applyNumberFormat="1" applyFont="1" applyBorder="1" applyAlignment="1">
      <alignment horizontal="right" vertical="center" wrapText="1"/>
    </xf>
    <xf numFmtId="165" fontId="5" fillId="6" borderId="31" xfId="1" applyNumberFormat="1" applyFont="1" applyFill="1" applyBorder="1" applyAlignment="1">
      <alignment horizontal="right"/>
    </xf>
    <xf numFmtId="10" fontId="5" fillId="6" borderId="31" xfId="2" applyNumberFormat="1" applyFont="1" applyFill="1" applyBorder="1" applyAlignment="1">
      <alignment vertical="center"/>
    </xf>
    <xf numFmtId="3" fontId="0" fillId="0" borderId="0" xfId="0" applyNumberFormat="1"/>
    <xf numFmtId="0" fontId="0" fillId="12" borderId="0" xfId="0" applyFill="1"/>
    <xf numFmtId="0" fontId="0" fillId="12" borderId="0" xfId="0" applyFill="1" applyAlignment="1">
      <alignment horizontal="right"/>
    </xf>
    <xf numFmtId="0" fontId="18" fillId="0" borderId="0" xfId="0" applyFont="1" applyAlignment="1">
      <alignment horizontal="center"/>
    </xf>
    <xf numFmtId="0" fontId="16" fillId="12" borderId="0" xfId="0" applyFont="1" applyFill="1"/>
    <xf numFmtId="164" fontId="10" fillId="11" borderId="31" xfId="2" applyNumberFormat="1" applyFont="1" applyFill="1" applyBorder="1"/>
    <xf numFmtId="166" fontId="10" fillId="11" borderId="31" xfId="1" applyNumberFormat="1" applyFont="1" applyFill="1" applyBorder="1"/>
    <xf numFmtId="164" fontId="9" fillId="9" borderId="31" xfId="2" applyNumberFormat="1" applyFont="1" applyFill="1" applyBorder="1"/>
    <xf numFmtId="166" fontId="9" fillId="9" borderId="31" xfId="1" applyNumberFormat="1" applyFont="1" applyFill="1" applyBorder="1"/>
    <xf numFmtId="164" fontId="10" fillId="9" borderId="31" xfId="2" applyNumberFormat="1" applyFont="1" applyFill="1" applyBorder="1"/>
    <xf numFmtId="41" fontId="16" fillId="12" borderId="0" xfId="1" applyFont="1" applyFill="1"/>
    <xf numFmtId="3" fontId="9" fillId="0" borderId="31" xfId="1" applyNumberFormat="1" applyFont="1" applyBorder="1"/>
    <xf numFmtId="10" fontId="9" fillId="11" borderId="31" xfId="2" applyNumberFormat="1" applyFont="1" applyFill="1" applyBorder="1"/>
    <xf numFmtId="10" fontId="9" fillId="0" borderId="31" xfId="2" applyNumberFormat="1" applyFont="1" applyBorder="1"/>
    <xf numFmtId="3" fontId="9" fillId="0" borderId="0" xfId="0" applyNumberFormat="1" applyFont="1"/>
    <xf numFmtId="0" fontId="9" fillId="12" borderId="0" xfId="0" applyFont="1" applyFill="1"/>
    <xf numFmtId="3" fontId="9" fillId="11" borderId="31" xfId="1" applyNumberFormat="1" applyFont="1" applyFill="1" applyBorder="1" applyAlignment="1">
      <alignment horizontal="right"/>
    </xf>
    <xf numFmtId="165" fontId="9" fillId="0" borderId="31" xfId="1" applyNumberFormat="1" applyFont="1" applyBorder="1" applyAlignment="1">
      <alignment horizontal="right"/>
    </xf>
    <xf numFmtId="0" fontId="19" fillId="12" borderId="0" xfId="0" applyFont="1" applyFill="1"/>
    <xf numFmtId="0" fontId="9" fillId="0" borderId="0" xfId="0" applyFont="1" applyAlignment="1">
      <alignment horizontal="left"/>
    </xf>
    <xf numFmtId="3" fontId="0" fillId="12" borderId="0" xfId="0" applyNumberFormat="1" applyFill="1"/>
    <xf numFmtId="0" fontId="0" fillId="13" borderId="0" xfId="0" applyFill="1"/>
    <xf numFmtId="3" fontId="0" fillId="13" borderId="0" xfId="0" applyNumberFormat="1" applyFill="1"/>
    <xf numFmtId="0" fontId="0" fillId="13" borderId="0" xfId="0" applyFill="1" applyAlignment="1">
      <alignment horizontal="right"/>
    </xf>
    <xf numFmtId="167" fontId="0" fillId="0" borderId="0" xfId="1" applyNumberFormat="1" applyFont="1"/>
    <xf numFmtId="0" fontId="9" fillId="13" borderId="0" xfId="0" applyFont="1" applyFill="1"/>
    <xf numFmtId="168" fontId="9" fillId="11" borderId="31" xfId="1" applyNumberFormat="1" applyFont="1" applyFill="1" applyBorder="1" applyAlignment="1">
      <alignment horizontal="right"/>
    </xf>
    <xf numFmtId="164" fontId="5" fillId="0" borderId="33" xfId="3" applyNumberFormat="1" applyFont="1" applyBorder="1" applyAlignment="1">
      <alignment horizontal="center" vertical="center"/>
    </xf>
    <xf numFmtId="4" fontId="5" fillId="6" borderId="31" xfId="3" applyNumberFormat="1" applyFont="1" applyFill="1" applyBorder="1" applyAlignment="1">
      <alignment horizontal="center"/>
    </xf>
    <xf numFmtId="10" fontId="5" fillId="6" borderId="31" xfId="2" applyNumberFormat="1" applyFont="1" applyFill="1" applyBorder="1" applyAlignment="1">
      <alignment horizontal="center" vertical="center"/>
    </xf>
    <xf numFmtId="3" fontId="9" fillId="13" borderId="0" xfId="0" applyNumberFormat="1" applyFont="1" applyFill="1"/>
    <xf numFmtId="164" fontId="20" fillId="11" borderId="31" xfId="2" applyNumberFormat="1" applyFont="1" applyFill="1" applyBorder="1"/>
    <xf numFmtId="166" fontId="20" fillId="11" borderId="31" xfId="1" applyNumberFormat="1" applyFont="1" applyFill="1" applyBorder="1"/>
    <xf numFmtId="164" fontId="20" fillId="0" borderId="31" xfId="2" applyNumberFormat="1" applyFont="1" applyBorder="1"/>
    <xf numFmtId="166" fontId="20" fillId="0" borderId="31" xfId="1" applyNumberFormat="1" applyFont="1" applyBorder="1"/>
    <xf numFmtId="164" fontId="21" fillId="0" borderId="34" xfId="2" applyNumberFormat="1" applyFont="1" applyBorder="1"/>
    <xf numFmtId="166" fontId="21" fillId="0" borderId="34" xfId="1" applyNumberFormat="1" applyFont="1" applyBorder="1"/>
    <xf numFmtId="41" fontId="9" fillId="0" borderId="0" xfId="1" applyFont="1"/>
    <xf numFmtId="3" fontId="9" fillId="11" borderId="31" xfId="1" applyNumberFormat="1" applyFont="1" applyFill="1" applyBorder="1"/>
    <xf numFmtId="4" fontId="9" fillId="11" borderId="31" xfId="1" applyNumberFormat="1" applyFont="1" applyFill="1" applyBorder="1" applyAlignment="1">
      <alignment horizontal="right"/>
    </xf>
    <xf numFmtId="164" fontId="5" fillId="5" borderId="31" xfId="2" applyNumberFormat="1" applyFont="1" applyFill="1" applyBorder="1" applyAlignment="1">
      <alignment horizontal="center"/>
    </xf>
    <xf numFmtId="169" fontId="5" fillId="6" borderId="31" xfId="2" applyNumberFormat="1" applyFont="1" applyFill="1" applyBorder="1" applyAlignment="1">
      <alignment horizontal="center" vertical="center"/>
    </xf>
    <xf numFmtId="170" fontId="5" fillId="5" borderId="32" xfId="2" applyNumberFormat="1" applyFont="1" applyFill="1" applyBorder="1" applyAlignment="1">
      <alignment horizontal="center"/>
    </xf>
    <xf numFmtId="4" fontId="5" fillId="5" borderId="32" xfId="3" applyNumberFormat="1" applyFont="1" applyFill="1" applyBorder="1" applyAlignment="1">
      <alignment horizontal="center"/>
    </xf>
    <xf numFmtId="0" fontId="22" fillId="0" borderId="0" xfId="6" applyFont="1"/>
    <xf numFmtId="0" fontId="17" fillId="0" borderId="0" xfId="0" applyFont="1"/>
    <xf numFmtId="0" fontId="23" fillId="0" borderId="0" xfId="0" applyFont="1"/>
    <xf numFmtId="169" fontId="9" fillId="0" borderId="31" xfId="2" applyNumberFormat="1" applyFont="1" applyBorder="1"/>
    <xf numFmtId="9" fontId="5" fillId="8" borderId="20" xfId="2" applyFont="1" applyFill="1" applyBorder="1" applyAlignment="1">
      <alignment horizontal="center" vertical="center"/>
    </xf>
    <xf numFmtId="4" fontId="9" fillId="0" borderId="31" xfId="1" applyNumberFormat="1" applyFont="1" applyBorder="1" applyAlignment="1">
      <alignment horizontal="right"/>
    </xf>
    <xf numFmtId="164" fontId="3" fillId="4" borderId="39" xfId="2" applyNumberFormat="1" applyFont="1" applyFill="1" applyBorder="1" applyAlignment="1">
      <alignment horizontal="center" vertical="center"/>
    </xf>
    <xf numFmtId="164" fontId="3" fillId="4" borderId="39" xfId="3" applyNumberFormat="1" applyFont="1" applyFill="1" applyBorder="1" applyAlignment="1">
      <alignment horizontal="center" vertical="center"/>
    </xf>
    <xf numFmtId="9" fontId="5" fillId="5" borderId="10" xfId="2" applyFont="1" applyFill="1" applyBorder="1" applyAlignment="1">
      <alignment horizontal="center" vertical="center"/>
    </xf>
    <xf numFmtId="9" fontId="5" fillId="6" borderId="10" xfId="2" applyFont="1" applyFill="1" applyBorder="1" applyAlignment="1">
      <alignment horizontal="center" vertical="center"/>
    </xf>
    <xf numFmtId="9" fontId="3" fillId="4" borderId="0" xfId="2" applyFont="1" applyFill="1" applyBorder="1" applyAlignment="1">
      <alignment horizontal="center"/>
    </xf>
    <xf numFmtId="9" fontId="5" fillId="7" borderId="10" xfId="3" applyNumberFormat="1" applyFont="1" applyFill="1" applyBorder="1" applyAlignment="1">
      <alignment horizontal="center" vertical="center"/>
    </xf>
    <xf numFmtId="9" fontId="6" fillId="6" borderId="10" xfId="3" applyNumberFormat="1" applyFont="1" applyFill="1" applyBorder="1" applyAlignment="1">
      <alignment horizontal="center" vertical="center"/>
    </xf>
    <xf numFmtId="9" fontId="5" fillId="8" borderId="20" xfId="3" applyNumberFormat="1" applyFont="1" applyFill="1" applyBorder="1" applyAlignment="1">
      <alignment horizontal="center" vertical="center"/>
    </xf>
    <xf numFmtId="9" fontId="5" fillId="5" borderId="32" xfId="2" applyFont="1" applyFill="1" applyBorder="1" applyAlignment="1">
      <alignment horizontal="center"/>
    </xf>
    <xf numFmtId="9" fontId="5" fillId="6" borderId="31" xfId="2" applyFont="1" applyFill="1" applyBorder="1" applyAlignment="1">
      <alignment horizontal="center"/>
    </xf>
    <xf numFmtId="9" fontId="5" fillId="6" borderId="31" xfId="5" applyNumberFormat="1" applyFont="1" applyFill="1" applyBorder="1" applyAlignment="1">
      <alignment horizontal="center" vertical="center" wrapText="1"/>
    </xf>
    <xf numFmtId="9" fontId="6" fillId="0" borderId="33" xfId="2" applyFont="1" applyFill="1" applyBorder="1" applyAlignment="1">
      <alignment horizontal="center" vertical="center" wrapText="1"/>
    </xf>
    <xf numFmtId="9" fontId="5" fillId="5" borderId="31" xfId="2" applyFont="1" applyFill="1" applyBorder="1" applyAlignment="1">
      <alignment horizontal="center"/>
    </xf>
    <xf numFmtId="171" fontId="5" fillId="5" borderId="32" xfId="3" applyNumberFormat="1" applyFont="1" applyFill="1" applyBorder="1" applyAlignment="1">
      <alignment horizontal="center"/>
    </xf>
    <xf numFmtId="171" fontId="5" fillId="6" borderId="31" xfId="3" applyNumberFormat="1" applyFont="1" applyFill="1" applyBorder="1" applyAlignment="1">
      <alignment horizontal="center"/>
    </xf>
    <xf numFmtId="9" fontId="5" fillId="6" borderId="31" xfId="2" applyFont="1" applyFill="1" applyBorder="1" applyAlignment="1">
      <alignment horizontal="center" vertical="center"/>
    </xf>
    <xf numFmtId="170" fontId="5" fillId="6" borderId="31" xfId="2" applyNumberFormat="1" applyFont="1" applyFill="1" applyBorder="1" applyAlignment="1">
      <alignment horizontal="center" vertical="center"/>
    </xf>
    <xf numFmtId="169" fontId="5" fillId="5" borderId="32" xfId="2" applyNumberFormat="1" applyFont="1" applyFill="1" applyBorder="1" applyAlignment="1">
      <alignment horizontal="center"/>
    </xf>
    <xf numFmtId="10" fontId="5" fillId="6" borderId="31" xfId="5" applyNumberFormat="1" applyFont="1" applyFill="1" applyBorder="1" applyAlignment="1">
      <alignment horizontal="center" vertical="center" wrapText="1"/>
    </xf>
    <xf numFmtId="9" fontId="5" fillId="6" borderId="31" xfId="2" applyFont="1" applyFill="1" applyBorder="1" applyAlignment="1">
      <alignment horizontal="right"/>
    </xf>
    <xf numFmtId="9" fontId="5" fillId="5" borderId="32" xfId="2" applyFont="1" applyFill="1" applyBorder="1" applyAlignment="1">
      <alignment horizontal="right"/>
    </xf>
    <xf numFmtId="9" fontId="6" fillId="0" borderId="33" xfId="2" applyFont="1" applyFill="1" applyBorder="1" applyAlignment="1">
      <alignment horizontal="right" vertical="center" wrapText="1"/>
    </xf>
    <xf numFmtId="9" fontId="5" fillId="5" borderId="31" xfId="2" applyFont="1" applyFill="1" applyBorder="1" applyAlignment="1">
      <alignment horizontal="right"/>
    </xf>
    <xf numFmtId="10" fontId="5" fillId="5" borderId="32" xfId="2" applyNumberFormat="1" applyFont="1" applyFill="1" applyBorder="1" applyAlignment="1">
      <alignment horizontal="right"/>
    </xf>
    <xf numFmtId="10" fontId="5" fillId="6" borderId="31" xfId="5" applyNumberFormat="1" applyFont="1" applyFill="1" applyBorder="1" applyAlignment="1">
      <alignment horizontal="right" vertical="center" wrapText="1"/>
    </xf>
    <xf numFmtId="169" fontId="5" fillId="6" borderId="31" xfId="5" applyNumberFormat="1" applyFont="1" applyFill="1" applyBorder="1" applyAlignment="1">
      <alignment horizontal="right" vertical="center" wrapText="1"/>
    </xf>
    <xf numFmtId="169" fontId="5" fillId="6" borderId="31" xfId="2" applyNumberFormat="1" applyFont="1" applyFill="1" applyBorder="1" applyAlignment="1">
      <alignment horizontal="right"/>
    </xf>
    <xf numFmtId="170" fontId="5" fillId="6" borderId="31" xfId="2" applyNumberFormat="1" applyFont="1" applyFill="1" applyBorder="1" applyAlignment="1">
      <alignment vertical="center"/>
    </xf>
    <xf numFmtId="10" fontId="5" fillId="5" borderId="32" xfId="2" applyNumberFormat="1" applyFont="1" applyFill="1" applyBorder="1"/>
    <xf numFmtId="169" fontId="5" fillId="5" borderId="32" xfId="2" applyNumberFormat="1" applyFont="1" applyFill="1" applyBorder="1"/>
    <xf numFmtId="4" fontId="5" fillId="6" borderId="31" xfId="1" applyNumberFormat="1" applyFont="1" applyFill="1" applyBorder="1" applyAlignment="1">
      <alignment horizontal="right" vertical="center" wrapText="1"/>
    </xf>
    <xf numFmtId="165" fontId="9" fillId="11" borderId="31" xfId="1" applyNumberFormat="1" applyFont="1" applyFill="1" applyBorder="1"/>
    <xf numFmtId="165" fontId="9" fillId="0" borderId="31" xfId="1" applyNumberFormat="1" applyFont="1" applyBorder="1"/>
    <xf numFmtId="3" fontId="9" fillId="0" borderId="31" xfId="1" applyNumberFormat="1" applyFont="1" applyBorder="1" applyAlignment="1">
      <alignment horizontal="right"/>
    </xf>
    <xf numFmtId="3" fontId="9" fillId="12" borderId="0" xfId="0" applyNumberFormat="1" applyFont="1" applyFill="1"/>
    <xf numFmtId="4" fontId="9" fillId="0" borderId="0" xfId="0" applyNumberFormat="1" applyFont="1"/>
    <xf numFmtId="0" fontId="24" fillId="0" borderId="0" xfId="0" applyFont="1"/>
    <xf numFmtId="168" fontId="9" fillId="0" borderId="31" xfId="1" applyNumberFormat="1" applyFont="1" applyBorder="1"/>
    <xf numFmtId="4" fontId="9" fillId="0" borderId="31" xfId="1" applyNumberFormat="1" applyFont="1" applyBorder="1"/>
    <xf numFmtId="171" fontId="9" fillId="11" borderId="31" xfId="1" applyNumberFormat="1" applyFont="1" applyFill="1" applyBorder="1" applyAlignment="1">
      <alignment horizontal="right"/>
    </xf>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9" fillId="0" borderId="0" xfId="0" applyFont="1" applyAlignment="1">
      <alignment horizontal="left"/>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5"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0" fontId="3" fillId="2" borderId="17" xfId="3" applyFont="1" applyFill="1" applyBorder="1" applyAlignment="1">
      <alignment horizontal="left"/>
    </xf>
    <xf numFmtId="0" fontId="3" fillId="2" borderId="14" xfId="3" applyFont="1" applyFill="1" applyBorder="1" applyAlignment="1">
      <alignment horizontal="left"/>
    </xf>
    <xf numFmtId="0" fontId="3" fillId="2" borderId="15" xfId="3" applyFont="1" applyFill="1" applyBorder="1" applyAlignment="1">
      <alignment horizontal="left"/>
    </xf>
    <xf numFmtId="0" fontId="3" fillId="2" borderId="16" xfId="3" applyFont="1" applyFill="1" applyBorder="1" applyAlignment="1">
      <alignment horizontal="center" vertical="center"/>
    </xf>
    <xf numFmtId="0" fontId="3" fillId="3" borderId="14" xfId="3" applyFont="1" applyFill="1" applyBorder="1" applyAlignment="1">
      <alignment horizontal="center" vertical="center"/>
    </xf>
    <xf numFmtId="0" fontId="3" fillId="2" borderId="15"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8"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10" borderId="32" xfId="5" applyFont="1" applyFill="1" applyBorder="1" applyAlignment="1">
      <alignment horizontal="center" vertical="center"/>
    </xf>
    <xf numFmtId="0" fontId="8" fillId="10" borderId="36" xfId="5" applyFont="1" applyFill="1" applyBorder="1" applyAlignment="1">
      <alignment horizontal="center" vertical="center"/>
    </xf>
    <xf numFmtId="0" fontId="8" fillId="10" borderId="24" xfId="0" applyFont="1" applyFill="1" applyBorder="1" applyAlignment="1">
      <alignment horizontal="center" vertical="center" wrapText="1"/>
    </xf>
    <xf numFmtId="0" fontId="8" fillId="10" borderId="29" xfId="0" applyFont="1" applyFill="1" applyBorder="1" applyAlignment="1">
      <alignment horizontal="center" vertical="center"/>
    </xf>
    <xf numFmtId="0" fontId="17" fillId="0" borderId="0" xfId="0" applyFont="1" applyAlignment="1">
      <alignment horizontal="center"/>
    </xf>
    <xf numFmtId="0" fontId="0" fillId="13" borderId="0" xfId="0" applyFill="1" applyAlignment="1">
      <alignment horizontal="center"/>
    </xf>
    <xf numFmtId="3" fontId="0" fillId="12" borderId="0" xfId="0" applyNumberFormat="1" applyFill="1" applyAlignment="1">
      <alignment horizontal="center"/>
    </xf>
    <xf numFmtId="0" fontId="0" fillId="12" borderId="0" xfId="0" applyFill="1" applyAlignment="1">
      <alignment horizontal="center"/>
    </xf>
    <xf numFmtId="0" fontId="9" fillId="0" borderId="0" xfId="0" applyFont="1" applyAlignment="1">
      <alignment horizontal="left" wrapText="1"/>
    </xf>
    <xf numFmtId="0" fontId="9" fillId="0" borderId="0" xfId="0" applyFont="1" applyAlignment="1">
      <alignment horizontal="left" vertical="top" wrapText="1"/>
    </xf>
    <xf numFmtId="0" fontId="12" fillId="0" borderId="0" xfId="6"/>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F0EDE7"/>
      <color rgb="FF81C3B9"/>
      <color rgb="FFCC99FF"/>
      <color rgb="FF0563C1"/>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tabSelected="1" workbookViewId="0">
      <selection activeCell="C39" sqref="C39"/>
    </sheetView>
  </sheetViews>
  <sheetFormatPr baseColWidth="10" defaultColWidth="11.44140625" defaultRowHeight="13.8" x14ac:dyDescent="0.3"/>
  <cols>
    <col min="1" max="1" width="11.44140625" style="40"/>
    <col min="2" max="2" width="2.6640625" style="40" bestFit="1" customWidth="1"/>
    <col min="3" max="3" width="74.5546875" style="40" customWidth="1"/>
    <col min="4" max="16384" width="11.44140625" style="40"/>
  </cols>
  <sheetData>
    <row r="3" spans="2:3" x14ac:dyDescent="0.3">
      <c r="B3" s="238" t="s">
        <v>268</v>
      </c>
      <c r="C3" s="238"/>
    </row>
    <row r="5" spans="2:3" x14ac:dyDescent="0.3">
      <c r="B5" s="239" t="s">
        <v>174</v>
      </c>
      <c r="C5" s="239"/>
    </row>
    <row r="6" spans="2:3" x14ac:dyDescent="0.3">
      <c r="B6" s="40">
        <v>1</v>
      </c>
      <c r="C6" s="41" t="s">
        <v>173</v>
      </c>
    </row>
    <row r="7" spans="2:3" x14ac:dyDescent="0.3">
      <c r="B7" s="40">
        <v>2</v>
      </c>
      <c r="C7" s="41" t="s">
        <v>164</v>
      </c>
    </row>
    <row r="8" spans="2:3" x14ac:dyDescent="0.3">
      <c r="B8" s="40">
        <v>3</v>
      </c>
      <c r="C8" s="41" t="s">
        <v>165</v>
      </c>
    </row>
    <row r="9" spans="2:3" x14ac:dyDescent="0.3">
      <c r="B9" s="40">
        <v>4</v>
      </c>
      <c r="C9" s="41" t="s">
        <v>166</v>
      </c>
    </row>
    <row r="10" spans="2:3" x14ac:dyDescent="0.3">
      <c r="B10" s="40">
        <v>5</v>
      </c>
      <c r="C10" s="41" t="s">
        <v>167</v>
      </c>
    </row>
    <row r="11" spans="2:3" x14ac:dyDescent="0.3">
      <c r="B11" s="40">
        <v>6</v>
      </c>
      <c r="C11" s="41" t="s">
        <v>254</v>
      </c>
    </row>
    <row r="12" spans="2:3" x14ac:dyDescent="0.3">
      <c r="B12" s="40">
        <v>7</v>
      </c>
      <c r="C12" s="192" t="s">
        <v>260</v>
      </c>
    </row>
    <row r="13" spans="2:3" ht="14.4" x14ac:dyDescent="0.3">
      <c r="B13" s="40">
        <v>8</v>
      </c>
      <c r="C13" s="278" t="s">
        <v>168</v>
      </c>
    </row>
    <row r="14" spans="2:3" ht="14.4" x14ac:dyDescent="0.3">
      <c r="B14" s="40">
        <v>9</v>
      </c>
      <c r="C14" s="278" t="s">
        <v>172</v>
      </c>
    </row>
    <row r="15" spans="2:3" ht="14.4" x14ac:dyDescent="0.3">
      <c r="B15" s="40">
        <v>10</v>
      </c>
      <c r="C15" s="278" t="s">
        <v>256</v>
      </c>
    </row>
    <row r="16" spans="2:3" ht="14.4" x14ac:dyDescent="0.3">
      <c r="B16" s="40">
        <v>11</v>
      </c>
      <c r="C16" s="278" t="s">
        <v>261</v>
      </c>
    </row>
    <row r="18" spans="2:4" ht="13.5" customHeight="1" x14ac:dyDescent="0.3">
      <c r="B18" s="240" t="s">
        <v>187</v>
      </c>
      <c r="C18" s="240"/>
      <c r="D18" s="240"/>
    </row>
    <row r="19" spans="2:4" x14ac:dyDescent="0.3">
      <c r="B19" s="240"/>
      <c r="C19" s="240"/>
      <c r="D19" s="240"/>
    </row>
    <row r="20" spans="2:4" x14ac:dyDescent="0.3">
      <c r="B20" s="240"/>
      <c r="C20" s="240"/>
      <c r="D20" s="240"/>
    </row>
    <row r="21" spans="2:4" x14ac:dyDescent="0.3">
      <c r="B21" s="240"/>
      <c r="C21" s="240"/>
      <c r="D21" s="240"/>
    </row>
    <row r="22" spans="2:4" x14ac:dyDescent="0.3">
      <c r="B22" s="240"/>
      <c r="C22" s="240"/>
      <c r="D22" s="240"/>
    </row>
    <row r="23" spans="2:4" x14ac:dyDescent="0.3">
      <c r="B23" s="240"/>
      <c r="C23" s="240"/>
      <c r="D23" s="240"/>
    </row>
    <row r="24" spans="2:4" x14ac:dyDescent="0.3">
      <c r="B24" s="240"/>
      <c r="C24" s="240"/>
      <c r="D24" s="240"/>
    </row>
    <row r="25" spans="2:4" x14ac:dyDescent="0.3">
      <c r="B25" s="240"/>
      <c r="C25" s="240"/>
      <c r="D25" s="240"/>
    </row>
    <row r="26" spans="2:4" ht="40.5" customHeight="1" x14ac:dyDescent="0.3">
      <c r="B26" s="240"/>
      <c r="C26" s="240"/>
      <c r="D26" s="240"/>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B4A0-0A3F-4488-B840-F0CAB9A820DA}">
  <sheetPr>
    <tabColor theme="9" tint="0.59999389629810485"/>
  </sheetPr>
  <dimension ref="A1:AD64"/>
  <sheetViews>
    <sheetView workbookViewId="0">
      <selection activeCell="D36" sqref="D36:N62"/>
    </sheetView>
  </sheetViews>
  <sheetFormatPr baseColWidth="10" defaultRowHeight="14.4" x14ac:dyDescent="0.3"/>
  <cols>
    <col min="2" max="2" width="18" bestFit="1" customWidth="1"/>
    <col min="3" max="4" width="12.6640625" bestFit="1" customWidth="1"/>
    <col min="5" max="5" width="11.6640625" bestFit="1" customWidth="1"/>
    <col min="6" max="6" width="13.88671875" customWidth="1"/>
    <col min="7" max="8" width="16.5546875" bestFit="1" customWidth="1"/>
    <col min="16" max="19" width="12.6640625" bestFit="1" customWidth="1"/>
    <col min="31" max="31" width="18" customWidth="1"/>
    <col min="32" max="33" width="12.6640625" bestFit="1" customWidth="1"/>
    <col min="39" max="40" width="13.6640625" bestFit="1" customWidth="1"/>
    <col min="50" max="51" width="13.6640625" bestFit="1" customWidth="1"/>
    <col min="52" max="53" width="12.6640625" bestFit="1" customWidth="1"/>
  </cols>
  <sheetData>
    <row r="1" spans="1:30" ht="21" x14ac:dyDescent="0.4">
      <c r="A1" s="194" t="s">
        <v>260</v>
      </c>
      <c r="B1" s="193"/>
      <c r="C1" s="193"/>
      <c r="D1" s="193"/>
      <c r="E1" s="193"/>
      <c r="F1" s="193"/>
      <c r="G1" s="193"/>
      <c r="H1" s="193"/>
      <c r="I1" s="194"/>
      <c r="S1" s="151"/>
      <c r="AD1" s="148"/>
    </row>
    <row r="2" spans="1:30" x14ac:dyDescent="0.3">
      <c r="AD2" s="148"/>
    </row>
    <row r="3" spans="1:30" x14ac:dyDescent="0.3">
      <c r="A3" s="148"/>
      <c r="B3" s="169" t="s">
        <v>231</v>
      </c>
      <c r="C3" s="170" t="s">
        <v>231</v>
      </c>
      <c r="D3" s="170" t="s">
        <v>231</v>
      </c>
      <c r="E3" s="169" t="s">
        <v>231</v>
      </c>
      <c r="F3" s="169" t="s">
        <v>231</v>
      </c>
      <c r="G3" s="169" t="s">
        <v>231</v>
      </c>
      <c r="H3" s="171" t="s">
        <v>231</v>
      </c>
      <c r="I3" s="150" t="s">
        <v>231</v>
      </c>
      <c r="J3" s="150" t="s">
        <v>231</v>
      </c>
      <c r="K3" s="150" t="s">
        <v>231</v>
      </c>
      <c r="L3" s="150" t="s">
        <v>231</v>
      </c>
      <c r="M3" s="150" t="s">
        <v>231</v>
      </c>
      <c r="N3" s="150" t="s">
        <v>231</v>
      </c>
      <c r="O3" s="150" t="s">
        <v>231</v>
      </c>
      <c r="P3" s="148"/>
      <c r="R3" s="273" t="s">
        <v>263</v>
      </c>
      <c r="S3" s="273"/>
      <c r="T3" s="275" t="s">
        <v>262</v>
      </c>
      <c r="U3" s="275"/>
    </row>
    <row r="4" spans="1:30" x14ac:dyDescent="0.3">
      <c r="B4" s="169">
        <v>2022</v>
      </c>
      <c r="C4" s="170">
        <v>2022</v>
      </c>
      <c r="D4" s="170">
        <v>2022</v>
      </c>
      <c r="E4" s="169">
        <v>2022</v>
      </c>
      <c r="F4" s="169">
        <v>2022</v>
      </c>
      <c r="G4" s="169">
        <v>2022</v>
      </c>
      <c r="H4" s="170">
        <v>2022</v>
      </c>
      <c r="I4" s="168">
        <v>2023</v>
      </c>
      <c r="J4" s="168">
        <v>2023</v>
      </c>
      <c r="K4" s="168">
        <v>2023</v>
      </c>
      <c r="L4" s="168">
        <v>2023</v>
      </c>
      <c r="M4" s="168">
        <v>2023</v>
      </c>
      <c r="N4" s="168">
        <v>2023</v>
      </c>
      <c r="O4" s="168">
        <v>2023</v>
      </c>
      <c r="P4" s="148"/>
      <c r="R4" s="169">
        <v>2022</v>
      </c>
      <c r="S4" s="169">
        <v>2023</v>
      </c>
      <c r="T4" s="149">
        <v>2022</v>
      </c>
      <c r="U4" s="149">
        <v>2023</v>
      </c>
    </row>
    <row r="5" spans="1:30" x14ac:dyDescent="0.3">
      <c r="A5" t="s">
        <v>232</v>
      </c>
      <c r="B5" s="169" t="s">
        <v>234</v>
      </c>
      <c r="C5" s="170" t="s">
        <v>235</v>
      </c>
      <c r="D5" s="170" t="s">
        <v>236</v>
      </c>
      <c r="E5" s="169" t="s">
        <v>233</v>
      </c>
      <c r="F5" s="169" t="s">
        <v>249</v>
      </c>
      <c r="G5" s="169" t="s">
        <v>251</v>
      </c>
      <c r="H5" s="170" t="s">
        <v>262</v>
      </c>
      <c r="I5" s="168" t="s">
        <v>234</v>
      </c>
      <c r="J5" s="168" t="s">
        <v>235</v>
      </c>
      <c r="K5" s="168" t="s">
        <v>236</v>
      </c>
      <c r="L5" s="168" t="s">
        <v>233</v>
      </c>
      <c r="M5" s="168" t="s">
        <v>249</v>
      </c>
      <c r="N5" s="168" t="s">
        <v>251</v>
      </c>
      <c r="O5" s="168" t="s">
        <v>262</v>
      </c>
      <c r="P5" s="148"/>
      <c r="Q5" t="s">
        <v>232</v>
      </c>
      <c r="R5" s="169"/>
      <c r="S5" s="169"/>
      <c r="T5" s="149"/>
      <c r="U5" s="149"/>
    </row>
    <row r="6" spans="1:30" x14ac:dyDescent="0.3">
      <c r="A6" t="s">
        <v>110</v>
      </c>
      <c r="B6" s="148">
        <v>306218115</v>
      </c>
      <c r="C6" s="148">
        <v>316655952</v>
      </c>
      <c r="D6" s="148">
        <v>395420585</v>
      </c>
      <c r="E6" s="148">
        <v>353858118</v>
      </c>
      <c r="F6" s="148">
        <v>439546167</v>
      </c>
      <c r="G6" s="148">
        <v>400378215</v>
      </c>
      <c r="H6" s="148">
        <v>377432071</v>
      </c>
      <c r="I6" s="148">
        <v>380241170</v>
      </c>
      <c r="J6" s="148">
        <v>316951809</v>
      </c>
      <c r="K6" s="148">
        <v>432709359</v>
      </c>
      <c r="L6" s="148">
        <v>349812051</v>
      </c>
      <c r="M6" s="148">
        <v>330976501</v>
      </c>
      <c r="N6" s="148">
        <v>335457978</v>
      </c>
      <c r="O6" s="148">
        <v>340140702</v>
      </c>
      <c r="P6" s="148"/>
      <c r="Q6" t="s">
        <v>110</v>
      </c>
      <c r="R6" s="148">
        <f t="shared" ref="R6:R31" si="0">SUM(B6:H6)</f>
        <v>2589509223</v>
      </c>
      <c r="S6" s="148">
        <f t="shared" ref="S6:S31" si="1">SUM(I6:O6)</f>
        <v>2486289570</v>
      </c>
      <c r="T6" s="148">
        <f t="shared" ref="T6:T31" si="2">+H6</f>
        <v>377432071</v>
      </c>
      <c r="U6" s="148">
        <f>+O6</f>
        <v>340140702</v>
      </c>
    </row>
    <row r="7" spans="1:30" x14ac:dyDescent="0.3">
      <c r="A7" t="s">
        <v>123</v>
      </c>
      <c r="B7" s="148">
        <v>12594950</v>
      </c>
      <c r="C7" s="148">
        <v>21911134</v>
      </c>
      <c r="D7" s="148">
        <v>19452567</v>
      </c>
      <c r="E7" s="148">
        <v>16892487</v>
      </c>
      <c r="F7" s="148">
        <v>13823572</v>
      </c>
      <c r="G7" s="148">
        <v>17073206</v>
      </c>
      <c r="H7" s="148">
        <v>19240749</v>
      </c>
      <c r="I7" s="148">
        <v>18667042</v>
      </c>
      <c r="J7" s="148">
        <v>14536790</v>
      </c>
      <c r="K7" s="148">
        <v>14297253</v>
      </c>
      <c r="L7" s="148">
        <v>13445217</v>
      </c>
      <c r="M7" s="148">
        <v>16200109</v>
      </c>
      <c r="N7" s="148">
        <v>14802230</v>
      </c>
      <c r="O7" s="148">
        <v>18684910</v>
      </c>
      <c r="P7" s="148"/>
      <c r="Q7" t="s">
        <v>123</v>
      </c>
      <c r="R7" s="148">
        <f t="shared" si="0"/>
        <v>120988665</v>
      </c>
      <c r="S7" s="148">
        <f t="shared" si="1"/>
        <v>110633551</v>
      </c>
      <c r="T7" s="148">
        <f t="shared" si="2"/>
        <v>19240749</v>
      </c>
      <c r="U7" s="148">
        <f t="shared" ref="U7:U31" si="3">+O7</f>
        <v>18684910</v>
      </c>
    </row>
    <row r="8" spans="1:30" x14ac:dyDescent="0.3">
      <c r="A8" t="s">
        <v>118</v>
      </c>
      <c r="B8" s="148">
        <v>20709471</v>
      </c>
      <c r="C8" s="148">
        <v>17306736</v>
      </c>
      <c r="D8" s="148">
        <v>23360170</v>
      </c>
      <c r="E8" s="148">
        <v>16610186</v>
      </c>
      <c r="F8" s="148">
        <v>27495710</v>
      </c>
      <c r="G8" s="148">
        <v>39089160</v>
      </c>
      <c r="H8" s="148">
        <v>95183907</v>
      </c>
      <c r="I8" s="148">
        <v>42968276</v>
      </c>
      <c r="J8" s="148">
        <v>71848541</v>
      </c>
      <c r="K8" s="148">
        <v>50418343</v>
      </c>
      <c r="L8" s="148">
        <v>84163677</v>
      </c>
      <c r="M8" s="148">
        <v>36310997</v>
      </c>
      <c r="N8" s="148">
        <v>83915487</v>
      </c>
      <c r="O8" s="148">
        <v>57922246</v>
      </c>
      <c r="P8" s="148"/>
      <c r="Q8" t="s">
        <v>118</v>
      </c>
      <c r="R8" s="148">
        <f t="shared" si="0"/>
        <v>239755340</v>
      </c>
      <c r="S8" s="148">
        <f t="shared" si="1"/>
        <v>427547567</v>
      </c>
      <c r="T8" s="148">
        <f t="shared" si="2"/>
        <v>95183907</v>
      </c>
      <c r="U8" s="148">
        <f t="shared" si="3"/>
        <v>57922246</v>
      </c>
    </row>
    <row r="9" spans="1:30" x14ac:dyDescent="0.3">
      <c r="A9" t="s">
        <v>111</v>
      </c>
      <c r="B9" s="148">
        <v>37154124</v>
      </c>
      <c r="C9" s="148">
        <v>47971530</v>
      </c>
      <c r="D9" s="148">
        <v>55789235</v>
      </c>
      <c r="E9" s="148">
        <v>43530019</v>
      </c>
      <c r="F9" s="148">
        <v>51978201</v>
      </c>
      <c r="G9" s="148">
        <v>47600795</v>
      </c>
      <c r="H9" s="148">
        <v>42972960</v>
      </c>
      <c r="I9" s="148">
        <v>68946965</v>
      </c>
      <c r="J9" s="148">
        <v>87206704</v>
      </c>
      <c r="K9" s="148">
        <v>99407795</v>
      </c>
      <c r="L9" s="148">
        <v>44586655</v>
      </c>
      <c r="M9" s="148">
        <v>122052376</v>
      </c>
      <c r="N9" s="148">
        <v>68055302</v>
      </c>
      <c r="O9" s="148">
        <v>91935912</v>
      </c>
      <c r="P9" s="148"/>
      <c r="Q9" t="s">
        <v>111</v>
      </c>
      <c r="R9" s="148">
        <f t="shared" si="0"/>
        <v>326996864</v>
      </c>
      <c r="S9" s="148">
        <f t="shared" si="1"/>
        <v>582191709</v>
      </c>
      <c r="T9" s="148">
        <f t="shared" si="2"/>
        <v>42972960</v>
      </c>
      <c r="U9" s="148">
        <f t="shared" si="3"/>
        <v>91935912</v>
      </c>
    </row>
    <row r="10" spans="1:30" x14ac:dyDescent="0.3">
      <c r="A10" t="s">
        <v>114</v>
      </c>
      <c r="B10" s="148">
        <v>30552784</v>
      </c>
      <c r="C10" s="148">
        <v>35714890</v>
      </c>
      <c r="D10" s="148">
        <v>56463646</v>
      </c>
      <c r="E10" s="148">
        <v>47333589</v>
      </c>
      <c r="F10" s="148">
        <v>62461136</v>
      </c>
      <c r="G10" s="148">
        <v>57606489</v>
      </c>
      <c r="H10" s="148">
        <v>52010624</v>
      </c>
      <c r="I10" s="148">
        <v>48115249</v>
      </c>
      <c r="J10" s="148">
        <v>47995727</v>
      </c>
      <c r="K10" s="148">
        <v>53022971</v>
      </c>
      <c r="L10" s="148">
        <v>57082310</v>
      </c>
      <c r="M10" s="148">
        <v>61479545</v>
      </c>
      <c r="N10" s="148">
        <v>51176030</v>
      </c>
      <c r="O10" s="148">
        <v>56684869</v>
      </c>
      <c r="P10" s="148"/>
      <c r="Q10" t="s">
        <v>114</v>
      </c>
      <c r="R10" s="148">
        <f t="shared" si="0"/>
        <v>342143158</v>
      </c>
      <c r="S10" s="148">
        <f t="shared" si="1"/>
        <v>375556701</v>
      </c>
      <c r="T10" s="148">
        <f t="shared" si="2"/>
        <v>52010624</v>
      </c>
      <c r="U10" s="148">
        <f t="shared" si="3"/>
        <v>56684869</v>
      </c>
    </row>
    <row r="11" spans="1:30" x14ac:dyDescent="0.3">
      <c r="A11" t="s">
        <v>104</v>
      </c>
      <c r="B11" s="148">
        <v>1254087476</v>
      </c>
      <c r="C11" s="148">
        <v>646994601</v>
      </c>
      <c r="D11" s="148">
        <v>520047806</v>
      </c>
      <c r="E11" s="148">
        <v>458745797</v>
      </c>
      <c r="F11" s="148">
        <v>438475021</v>
      </c>
      <c r="G11" s="148">
        <v>303029043</v>
      </c>
      <c r="H11" s="148">
        <v>297356684</v>
      </c>
      <c r="I11" s="148">
        <v>1889964992</v>
      </c>
      <c r="J11" s="148">
        <v>647234244</v>
      </c>
      <c r="K11" s="148">
        <v>395498227</v>
      </c>
      <c r="L11" s="148">
        <v>506735817</v>
      </c>
      <c r="M11" s="148">
        <v>430989689</v>
      </c>
      <c r="N11" s="148">
        <v>401191388</v>
      </c>
      <c r="O11" s="148">
        <v>396290522</v>
      </c>
      <c r="P11" s="148"/>
      <c r="Q11" t="s">
        <v>104</v>
      </c>
      <c r="R11" s="148">
        <f t="shared" si="0"/>
        <v>3918736428</v>
      </c>
      <c r="S11" s="148">
        <f t="shared" si="1"/>
        <v>4667904879</v>
      </c>
      <c r="T11" s="148">
        <f t="shared" si="2"/>
        <v>297356684</v>
      </c>
      <c r="U11" s="148">
        <f t="shared" si="3"/>
        <v>396290522</v>
      </c>
    </row>
    <row r="12" spans="1:30" x14ac:dyDescent="0.3">
      <c r="A12" t="s">
        <v>109</v>
      </c>
      <c r="B12" s="148">
        <v>170986918</v>
      </c>
      <c r="C12" s="148">
        <v>120166862</v>
      </c>
      <c r="D12" s="148">
        <v>112169851</v>
      </c>
      <c r="E12" s="148">
        <v>152442949</v>
      </c>
      <c r="F12" s="148">
        <v>86608149</v>
      </c>
      <c r="G12" s="148">
        <v>113018319</v>
      </c>
      <c r="H12" s="148">
        <v>116970654</v>
      </c>
      <c r="I12" s="148">
        <v>105150530</v>
      </c>
      <c r="J12" s="148">
        <v>131126888</v>
      </c>
      <c r="K12" s="148">
        <v>200211932</v>
      </c>
      <c r="L12" s="148">
        <v>74440287</v>
      </c>
      <c r="M12" s="148">
        <v>100340544</v>
      </c>
      <c r="N12" s="148">
        <v>99506523</v>
      </c>
      <c r="O12" s="148">
        <v>129972878</v>
      </c>
      <c r="P12" s="148"/>
      <c r="Q12" t="s">
        <v>109</v>
      </c>
      <c r="R12" s="148">
        <f t="shared" si="0"/>
        <v>872363702</v>
      </c>
      <c r="S12" s="148">
        <f t="shared" si="1"/>
        <v>840749582</v>
      </c>
      <c r="T12" s="148">
        <f t="shared" si="2"/>
        <v>116970654</v>
      </c>
      <c r="U12" s="148">
        <f t="shared" si="3"/>
        <v>129972878</v>
      </c>
    </row>
    <row r="13" spans="1:30" x14ac:dyDescent="0.3">
      <c r="A13" t="s">
        <v>128</v>
      </c>
      <c r="B13" s="148">
        <v>1392385</v>
      </c>
      <c r="C13" s="148">
        <v>1348875</v>
      </c>
      <c r="D13" s="148">
        <v>1129347</v>
      </c>
      <c r="E13" s="148">
        <v>899281</v>
      </c>
      <c r="F13" s="148">
        <v>745395</v>
      </c>
      <c r="G13" s="148">
        <v>2527283</v>
      </c>
      <c r="H13" s="148">
        <v>1215782</v>
      </c>
      <c r="I13" s="148">
        <v>1418178</v>
      </c>
      <c r="J13" s="148">
        <v>2847367</v>
      </c>
      <c r="K13" s="148">
        <v>1456400</v>
      </c>
      <c r="L13" s="148">
        <v>973566</v>
      </c>
      <c r="M13" s="148">
        <v>2719453</v>
      </c>
      <c r="N13" s="148">
        <v>1726836</v>
      </c>
      <c r="O13" s="148">
        <v>2350241</v>
      </c>
      <c r="Q13" t="s">
        <v>128</v>
      </c>
      <c r="R13" s="148">
        <f t="shared" si="0"/>
        <v>9258348</v>
      </c>
      <c r="S13" s="148">
        <f t="shared" si="1"/>
        <v>13492041</v>
      </c>
      <c r="T13" s="148">
        <f t="shared" si="2"/>
        <v>1215782</v>
      </c>
      <c r="U13" s="148">
        <f t="shared" si="3"/>
        <v>2350241</v>
      </c>
    </row>
    <row r="14" spans="1:30" x14ac:dyDescent="0.3">
      <c r="A14" t="s">
        <v>117</v>
      </c>
      <c r="B14" s="148">
        <v>58924316</v>
      </c>
      <c r="C14" s="148">
        <v>34227762</v>
      </c>
      <c r="D14" s="148">
        <v>55194608</v>
      </c>
      <c r="E14" s="148">
        <v>34665425</v>
      </c>
      <c r="F14" s="148">
        <v>62822220</v>
      </c>
      <c r="G14" s="148">
        <v>61702402</v>
      </c>
      <c r="H14" s="148">
        <v>45743131</v>
      </c>
      <c r="I14" s="148">
        <v>41562862</v>
      </c>
      <c r="J14" s="148">
        <v>41018426</v>
      </c>
      <c r="K14" s="148">
        <v>56267843</v>
      </c>
      <c r="L14" s="148">
        <v>71175758</v>
      </c>
      <c r="M14" s="148">
        <v>143335522</v>
      </c>
      <c r="N14" s="148">
        <v>60212718</v>
      </c>
      <c r="O14" s="148">
        <v>51580864</v>
      </c>
      <c r="P14" s="148"/>
      <c r="Q14" t="s">
        <v>117</v>
      </c>
      <c r="R14" s="148">
        <f t="shared" si="0"/>
        <v>353279864</v>
      </c>
      <c r="S14" s="148">
        <f t="shared" si="1"/>
        <v>465153993</v>
      </c>
      <c r="T14" s="148">
        <f t="shared" si="2"/>
        <v>45743131</v>
      </c>
      <c r="U14" s="148">
        <f t="shared" si="3"/>
        <v>51580864</v>
      </c>
    </row>
    <row r="15" spans="1:30" x14ac:dyDescent="0.3">
      <c r="A15" t="s">
        <v>113</v>
      </c>
      <c r="B15" s="148">
        <v>41033818</v>
      </c>
      <c r="C15" s="148">
        <v>84311979</v>
      </c>
      <c r="D15" s="148">
        <v>83990308</v>
      </c>
      <c r="E15" s="148">
        <v>67606292</v>
      </c>
      <c r="F15" s="148">
        <v>97936483</v>
      </c>
      <c r="G15" s="148">
        <v>57343757</v>
      </c>
      <c r="H15" s="148">
        <v>110615270</v>
      </c>
      <c r="I15" s="148">
        <v>70264162</v>
      </c>
      <c r="J15" s="148">
        <v>57237867</v>
      </c>
      <c r="K15" s="148">
        <v>61101083</v>
      </c>
      <c r="L15" s="148">
        <v>17586297</v>
      </c>
      <c r="M15" s="148">
        <v>157668902</v>
      </c>
      <c r="N15" s="148">
        <v>71236183</v>
      </c>
      <c r="O15" s="148">
        <v>72405263</v>
      </c>
      <c r="P15" s="148"/>
      <c r="Q15" t="s">
        <v>113</v>
      </c>
      <c r="R15" s="148">
        <f t="shared" si="0"/>
        <v>542837907</v>
      </c>
      <c r="S15" s="148">
        <f t="shared" si="1"/>
        <v>507499757</v>
      </c>
      <c r="T15" s="148">
        <f t="shared" si="2"/>
        <v>110615270</v>
      </c>
      <c r="U15" s="148">
        <f t="shared" si="3"/>
        <v>72405263</v>
      </c>
    </row>
    <row r="16" spans="1:30" x14ac:dyDescent="0.3">
      <c r="A16" t="s">
        <v>105</v>
      </c>
      <c r="B16" s="148">
        <v>761138794</v>
      </c>
      <c r="C16" s="148">
        <v>809414374</v>
      </c>
      <c r="D16" s="148">
        <v>1120167957</v>
      </c>
      <c r="E16" s="148">
        <v>921653514</v>
      </c>
      <c r="F16" s="148">
        <v>948212435</v>
      </c>
      <c r="G16" s="148">
        <v>900290850</v>
      </c>
      <c r="H16" s="148">
        <v>808866851</v>
      </c>
      <c r="I16" s="148">
        <v>925796880</v>
      </c>
      <c r="J16" s="148">
        <v>981902149</v>
      </c>
      <c r="K16" s="148">
        <v>1065514094</v>
      </c>
      <c r="L16" s="148">
        <v>746599122</v>
      </c>
      <c r="M16" s="148">
        <v>1087460512</v>
      </c>
      <c r="N16" s="148">
        <v>778011207</v>
      </c>
      <c r="O16" s="148">
        <v>783654198</v>
      </c>
      <c r="P16" s="148"/>
      <c r="Q16" t="s">
        <v>105</v>
      </c>
      <c r="R16" s="148">
        <f t="shared" si="0"/>
        <v>6269744775</v>
      </c>
      <c r="S16" s="148">
        <f t="shared" si="1"/>
        <v>6368938162</v>
      </c>
      <c r="T16" s="148">
        <f t="shared" si="2"/>
        <v>808866851</v>
      </c>
      <c r="U16" s="148">
        <f t="shared" si="3"/>
        <v>783654198</v>
      </c>
    </row>
    <row r="17" spans="1:30" x14ac:dyDescent="0.3">
      <c r="A17" t="s">
        <v>127</v>
      </c>
      <c r="B17" s="148">
        <v>11951809</v>
      </c>
      <c r="C17" s="148">
        <v>8067150</v>
      </c>
      <c r="D17" s="148">
        <v>5311412</v>
      </c>
      <c r="E17" s="148">
        <v>5503468</v>
      </c>
      <c r="F17" s="148">
        <v>4596018</v>
      </c>
      <c r="G17" s="148">
        <v>4413713</v>
      </c>
      <c r="H17" s="148">
        <v>5003642</v>
      </c>
      <c r="I17" s="148">
        <v>10260776</v>
      </c>
      <c r="J17" s="148">
        <v>4633202</v>
      </c>
      <c r="K17" s="148">
        <v>3495286</v>
      </c>
      <c r="L17" s="148">
        <v>5190342</v>
      </c>
      <c r="M17" s="148">
        <v>4792983</v>
      </c>
      <c r="N17" s="148">
        <v>3859115</v>
      </c>
      <c r="O17" s="148">
        <v>3954175</v>
      </c>
      <c r="P17" s="148"/>
      <c r="Q17" t="s">
        <v>127</v>
      </c>
      <c r="R17" s="148">
        <f t="shared" si="0"/>
        <v>44847212</v>
      </c>
      <c r="S17" s="148">
        <f t="shared" si="1"/>
        <v>36185879</v>
      </c>
      <c r="T17" s="148">
        <f t="shared" si="2"/>
        <v>5003642</v>
      </c>
      <c r="U17" s="148">
        <f t="shared" si="3"/>
        <v>3954175</v>
      </c>
    </row>
    <row r="18" spans="1:30" x14ac:dyDescent="0.3">
      <c r="A18" t="s">
        <v>112</v>
      </c>
      <c r="B18" s="148">
        <v>13881303</v>
      </c>
      <c r="C18" s="148">
        <v>19064849</v>
      </c>
      <c r="D18" s="148">
        <v>10954838</v>
      </c>
      <c r="E18" s="148">
        <v>9818151</v>
      </c>
      <c r="F18" s="148">
        <v>31337436</v>
      </c>
      <c r="G18" s="148">
        <v>35048158</v>
      </c>
      <c r="H18" s="148">
        <v>44977390</v>
      </c>
      <c r="I18" s="148">
        <v>28406293</v>
      </c>
      <c r="J18" s="148">
        <v>54461597</v>
      </c>
      <c r="K18" s="148">
        <v>19798072</v>
      </c>
      <c r="L18" s="148">
        <v>19604887</v>
      </c>
      <c r="M18" s="148">
        <v>40690684</v>
      </c>
      <c r="N18" s="148">
        <v>70464677</v>
      </c>
      <c r="O18" s="148">
        <v>50850600</v>
      </c>
      <c r="P18" s="148"/>
      <c r="Q18" t="s">
        <v>112</v>
      </c>
      <c r="R18" s="148">
        <f t="shared" si="0"/>
        <v>165082125</v>
      </c>
      <c r="S18" s="148">
        <f t="shared" si="1"/>
        <v>284276810</v>
      </c>
      <c r="T18" s="148">
        <f t="shared" si="2"/>
        <v>44977390</v>
      </c>
      <c r="U18" s="148">
        <f t="shared" si="3"/>
        <v>50850600</v>
      </c>
    </row>
    <row r="19" spans="1:30" x14ac:dyDescent="0.3">
      <c r="A19" t="s">
        <v>124</v>
      </c>
      <c r="B19" s="148">
        <v>2280416</v>
      </c>
      <c r="C19" s="148">
        <v>2952821</v>
      </c>
      <c r="D19" s="148">
        <v>4574628</v>
      </c>
      <c r="E19" s="148">
        <v>11892959</v>
      </c>
      <c r="F19" s="148">
        <v>11662421</v>
      </c>
      <c r="G19" s="148">
        <v>6933150</v>
      </c>
      <c r="H19" s="148">
        <v>6019679</v>
      </c>
      <c r="I19" s="148">
        <v>5885488</v>
      </c>
      <c r="J19" s="148">
        <v>6264166</v>
      </c>
      <c r="K19" s="148">
        <v>7410409</v>
      </c>
      <c r="L19" s="148">
        <v>6640294</v>
      </c>
      <c r="M19" s="148">
        <v>6479252</v>
      </c>
      <c r="N19" s="148">
        <v>3923635</v>
      </c>
      <c r="O19" s="148">
        <v>6484693</v>
      </c>
      <c r="P19" s="148"/>
      <c r="Q19" t="s">
        <v>124</v>
      </c>
      <c r="R19" s="148">
        <f t="shared" si="0"/>
        <v>46316074</v>
      </c>
      <c r="S19" s="148">
        <f t="shared" si="1"/>
        <v>43087937</v>
      </c>
      <c r="T19" s="148">
        <f t="shared" si="2"/>
        <v>6019679</v>
      </c>
      <c r="U19" s="148">
        <f t="shared" si="3"/>
        <v>6484693</v>
      </c>
    </row>
    <row r="20" spans="1:30" x14ac:dyDescent="0.3">
      <c r="A20" t="s">
        <v>107</v>
      </c>
      <c r="B20" s="148">
        <v>275042354</v>
      </c>
      <c r="C20" s="148">
        <v>198994959</v>
      </c>
      <c r="D20" s="148">
        <v>276595469</v>
      </c>
      <c r="E20" s="148">
        <v>191001309</v>
      </c>
      <c r="F20" s="148">
        <v>182980495</v>
      </c>
      <c r="G20" s="148">
        <v>191314978</v>
      </c>
      <c r="H20" s="148">
        <v>245212877</v>
      </c>
      <c r="I20" s="148">
        <v>271880304</v>
      </c>
      <c r="J20" s="148">
        <v>228931929</v>
      </c>
      <c r="K20" s="148">
        <v>203556073</v>
      </c>
      <c r="L20" s="148">
        <v>215144887</v>
      </c>
      <c r="M20" s="148">
        <v>203436551</v>
      </c>
      <c r="N20" s="148">
        <v>208693506</v>
      </c>
      <c r="O20" s="148">
        <v>203081337</v>
      </c>
      <c r="P20" s="148"/>
      <c r="Q20" t="s">
        <v>107</v>
      </c>
      <c r="R20" s="148">
        <f t="shared" si="0"/>
        <v>1561142441</v>
      </c>
      <c r="S20" s="148">
        <f t="shared" si="1"/>
        <v>1534724587</v>
      </c>
      <c r="T20" s="148">
        <f t="shared" si="2"/>
        <v>245212877</v>
      </c>
      <c r="U20" s="148">
        <f t="shared" si="3"/>
        <v>203081337</v>
      </c>
    </row>
    <row r="21" spans="1:30" x14ac:dyDescent="0.3">
      <c r="A21" t="s">
        <v>122</v>
      </c>
      <c r="B21" s="148">
        <v>6973049</v>
      </c>
      <c r="C21" s="148">
        <v>4061763</v>
      </c>
      <c r="D21" s="148">
        <v>4609547</v>
      </c>
      <c r="E21" s="148">
        <v>7056684</v>
      </c>
      <c r="F21" s="148">
        <v>11250806</v>
      </c>
      <c r="G21" s="148">
        <v>6223470</v>
      </c>
      <c r="H21" s="148">
        <v>5422630</v>
      </c>
      <c r="I21" s="148">
        <v>5972816</v>
      </c>
      <c r="J21" s="148">
        <v>4995248</v>
      </c>
      <c r="K21" s="148">
        <v>7863060</v>
      </c>
      <c r="L21" s="148">
        <v>5809174</v>
      </c>
      <c r="M21" s="148">
        <v>7235822</v>
      </c>
      <c r="N21" s="148">
        <v>5371037</v>
      </c>
      <c r="O21" s="148">
        <v>5409050</v>
      </c>
      <c r="P21" s="148"/>
      <c r="Q21" t="s">
        <v>122</v>
      </c>
      <c r="R21" s="148">
        <f t="shared" si="0"/>
        <v>45597949</v>
      </c>
      <c r="S21" s="148">
        <f t="shared" si="1"/>
        <v>42656207</v>
      </c>
      <c r="T21" s="148">
        <f t="shared" si="2"/>
        <v>5422630</v>
      </c>
      <c r="U21" s="148">
        <f t="shared" si="3"/>
        <v>5409050</v>
      </c>
    </row>
    <row r="22" spans="1:30" x14ac:dyDescent="0.3">
      <c r="A22" t="s">
        <v>108</v>
      </c>
      <c r="B22" s="148">
        <v>306194036</v>
      </c>
      <c r="C22" s="148">
        <v>245715882</v>
      </c>
      <c r="D22" s="148">
        <v>387298977</v>
      </c>
      <c r="E22" s="148">
        <v>395009384</v>
      </c>
      <c r="F22" s="148">
        <v>393663649</v>
      </c>
      <c r="G22" s="148">
        <v>374112327</v>
      </c>
      <c r="H22" s="148">
        <v>340221967</v>
      </c>
      <c r="I22" s="148">
        <v>284276267</v>
      </c>
      <c r="J22" s="148">
        <v>334086432</v>
      </c>
      <c r="K22" s="148">
        <v>388330864</v>
      </c>
      <c r="L22" s="148">
        <v>338518940</v>
      </c>
      <c r="M22" s="148">
        <v>352782801</v>
      </c>
      <c r="N22" s="148">
        <v>290515444</v>
      </c>
      <c r="O22" s="148">
        <v>330854121</v>
      </c>
      <c r="P22" s="148"/>
      <c r="Q22" t="s">
        <v>108</v>
      </c>
      <c r="R22" s="148">
        <f t="shared" si="0"/>
        <v>2442216222</v>
      </c>
      <c r="S22" s="148">
        <f t="shared" si="1"/>
        <v>2319364869</v>
      </c>
      <c r="T22" s="148">
        <f t="shared" si="2"/>
        <v>340221967</v>
      </c>
      <c r="U22" s="148">
        <f t="shared" si="3"/>
        <v>330854121</v>
      </c>
    </row>
    <row r="23" spans="1:30" x14ac:dyDescent="0.3">
      <c r="A23" t="s">
        <v>121</v>
      </c>
      <c r="B23" s="148">
        <v>58042571</v>
      </c>
      <c r="C23" s="148">
        <v>56288722</v>
      </c>
      <c r="D23" s="148">
        <v>13504392</v>
      </c>
      <c r="E23" s="148">
        <v>13533966</v>
      </c>
      <c r="F23" s="148">
        <v>16398469</v>
      </c>
      <c r="G23" s="148">
        <v>12425826</v>
      </c>
      <c r="H23" s="148">
        <v>13677935</v>
      </c>
      <c r="I23" s="148">
        <v>10942629</v>
      </c>
      <c r="J23" s="148">
        <v>8189260</v>
      </c>
      <c r="K23" s="148">
        <v>10397227</v>
      </c>
      <c r="L23" s="148">
        <v>6921883</v>
      </c>
      <c r="M23" s="148">
        <v>8741830</v>
      </c>
      <c r="N23" s="148">
        <v>7874629</v>
      </c>
      <c r="O23" s="148">
        <v>9161548</v>
      </c>
      <c r="P23" s="148"/>
      <c r="Q23" t="s">
        <v>121</v>
      </c>
      <c r="R23" s="148">
        <f t="shared" si="0"/>
        <v>183871881</v>
      </c>
      <c r="S23" s="148">
        <f t="shared" si="1"/>
        <v>62229006</v>
      </c>
      <c r="T23" s="148">
        <f t="shared" si="2"/>
        <v>13677935</v>
      </c>
      <c r="U23" s="148">
        <f t="shared" si="3"/>
        <v>9161548</v>
      </c>
    </row>
    <row r="24" spans="1:30" x14ac:dyDescent="0.3">
      <c r="A24" t="s">
        <v>120</v>
      </c>
      <c r="B24" s="148">
        <v>14765540</v>
      </c>
      <c r="C24" s="148">
        <v>11549369</v>
      </c>
      <c r="D24" s="148">
        <v>78895994</v>
      </c>
      <c r="E24" s="148">
        <v>12717273</v>
      </c>
      <c r="F24" s="148">
        <v>65314781</v>
      </c>
      <c r="G24" s="148">
        <v>25454958</v>
      </c>
      <c r="H24" s="148">
        <v>27725196</v>
      </c>
      <c r="I24" s="148">
        <v>12840436</v>
      </c>
      <c r="J24" s="148">
        <v>18753138</v>
      </c>
      <c r="K24" s="148">
        <v>15070290</v>
      </c>
      <c r="L24" s="148">
        <v>23328372</v>
      </c>
      <c r="M24" s="148">
        <v>12751628</v>
      </c>
      <c r="N24" s="148">
        <v>34965226</v>
      </c>
      <c r="O24" s="148">
        <v>47249571</v>
      </c>
      <c r="P24" s="148"/>
      <c r="Q24" t="s">
        <v>120</v>
      </c>
      <c r="R24" s="148">
        <f t="shared" si="0"/>
        <v>236423111</v>
      </c>
      <c r="S24" s="148">
        <f t="shared" si="1"/>
        <v>164958661</v>
      </c>
      <c r="T24" s="148">
        <f t="shared" si="2"/>
        <v>27725196</v>
      </c>
      <c r="U24" s="148">
        <f t="shared" si="3"/>
        <v>47249571</v>
      </c>
    </row>
    <row r="25" spans="1:30" x14ac:dyDescent="0.3">
      <c r="A25" t="s">
        <v>115</v>
      </c>
      <c r="B25" s="148">
        <v>58407338</v>
      </c>
      <c r="C25" s="148">
        <v>50760892</v>
      </c>
      <c r="D25" s="148">
        <v>53670639</v>
      </c>
      <c r="E25" s="148">
        <v>46183055</v>
      </c>
      <c r="F25" s="148">
        <v>58572717</v>
      </c>
      <c r="G25" s="148">
        <v>50188385</v>
      </c>
      <c r="H25" s="148">
        <v>56617128</v>
      </c>
      <c r="I25" s="148">
        <v>52599625</v>
      </c>
      <c r="J25" s="148">
        <v>46079135</v>
      </c>
      <c r="K25" s="148">
        <v>40450789</v>
      </c>
      <c r="L25" s="148">
        <v>49228756</v>
      </c>
      <c r="M25" s="148">
        <v>50221435</v>
      </c>
      <c r="N25" s="148">
        <v>47140347</v>
      </c>
      <c r="O25" s="148">
        <v>45556434</v>
      </c>
      <c r="P25" s="148"/>
      <c r="Q25" t="s">
        <v>115</v>
      </c>
      <c r="R25" s="148">
        <f t="shared" si="0"/>
        <v>374400154</v>
      </c>
      <c r="S25" s="148">
        <f t="shared" si="1"/>
        <v>331276521</v>
      </c>
      <c r="T25" s="148">
        <f t="shared" si="2"/>
        <v>56617128</v>
      </c>
      <c r="U25" s="148">
        <f t="shared" si="3"/>
        <v>45556434</v>
      </c>
    </row>
    <row r="26" spans="1:30" x14ac:dyDescent="0.3">
      <c r="A26" t="s">
        <v>129</v>
      </c>
      <c r="B26" s="148">
        <v>235354458</v>
      </c>
      <c r="C26" s="148">
        <v>197763477</v>
      </c>
      <c r="D26" s="148">
        <v>303705152</v>
      </c>
      <c r="E26" s="148">
        <v>192315051</v>
      </c>
      <c r="F26" s="148">
        <v>276011472</v>
      </c>
      <c r="G26" s="148">
        <v>275205499</v>
      </c>
      <c r="H26" s="148">
        <v>313925413</v>
      </c>
      <c r="I26" s="148">
        <v>305438433</v>
      </c>
      <c r="J26" s="148">
        <v>231239155</v>
      </c>
      <c r="K26" s="148">
        <v>299273738</v>
      </c>
      <c r="L26" s="148">
        <v>296657313</v>
      </c>
      <c r="M26" s="148">
        <v>285118938</v>
      </c>
      <c r="N26" s="148">
        <v>233839105</v>
      </c>
      <c r="O26" s="148">
        <v>225276319</v>
      </c>
      <c r="P26" s="148"/>
      <c r="Q26" t="s">
        <v>129</v>
      </c>
      <c r="R26" s="148">
        <f t="shared" si="0"/>
        <v>1794280522</v>
      </c>
      <c r="S26" s="148">
        <f t="shared" si="1"/>
        <v>1876843001</v>
      </c>
      <c r="T26" s="148">
        <f t="shared" si="2"/>
        <v>313925413</v>
      </c>
      <c r="U26" s="148">
        <f t="shared" si="3"/>
        <v>225276319</v>
      </c>
    </row>
    <row r="27" spans="1:30" x14ac:dyDescent="0.3">
      <c r="A27" t="s">
        <v>116</v>
      </c>
      <c r="B27" s="148">
        <v>20723176</v>
      </c>
      <c r="C27" s="148">
        <v>12176103</v>
      </c>
      <c r="D27" s="148">
        <v>22352468</v>
      </c>
      <c r="E27" s="148">
        <v>22058161</v>
      </c>
      <c r="F27" s="148">
        <v>14396990</v>
      </c>
      <c r="G27" s="148">
        <v>14302923</v>
      </c>
      <c r="H27" s="148">
        <v>10402404</v>
      </c>
      <c r="I27" s="148">
        <v>32502954</v>
      </c>
      <c r="J27" s="148">
        <v>25345064</v>
      </c>
      <c r="K27" s="148">
        <v>25758753</v>
      </c>
      <c r="L27" s="148">
        <v>20980510</v>
      </c>
      <c r="M27" s="148">
        <v>18045935</v>
      </c>
      <c r="N27" s="148">
        <v>8175360</v>
      </c>
      <c r="O27" s="148">
        <v>10205015</v>
      </c>
      <c r="P27" s="148"/>
      <c r="Q27" t="s">
        <v>116</v>
      </c>
      <c r="R27" s="148">
        <f t="shared" si="0"/>
        <v>116412225</v>
      </c>
      <c r="S27" s="148">
        <f t="shared" si="1"/>
        <v>141013591</v>
      </c>
      <c r="T27" s="148">
        <f t="shared" si="2"/>
        <v>10402404</v>
      </c>
      <c r="U27" s="148">
        <f t="shared" si="3"/>
        <v>10205015</v>
      </c>
    </row>
    <row r="28" spans="1:30" x14ac:dyDescent="0.3">
      <c r="A28" t="s">
        <v>125</v>
      </c>
      <c r="B28" s="148">
        <v>6223056</v>
      </c>
      <c r="C28" s="148">
        <v>3427541</v>
      </c>
      <c r="D28" s="148">
        <v>4087466</v>
      </c>
      <c r="E28" s="148">
        <v>2254493</v>
      </c>
      <c r="F28" s="148">
        <v>5148911</v>
      </c>
      <c r="G28" s="148">
        <v>14612617</v>
      </c>
      <c r="H28" s="148">
        <v>17395219</v>
      </c>
      <c r="I28" s="148">
        <v>12617945</v>
      </c>
      <c r="J28" s="148">
        <v>6327985</v>
      </c>
      <c r="K28" s="148">
        <v>7075051</v>
      </c>
      <c r="L28" s="148">
        <v>9696388</v>
      </c>
      <c r="M28" s="148">
        <v>16639847</v>
      </c>
      <c r="N28" s="148">
        <v>16842309</v>
      </c>
      <c r="O28" s="148">
        <v>20286039</v>
      </c>
      <c r="P28" s="148"/>
      <c r="Q28" t="s">
        <v>125</v>
      </c>
      <c r="R28" s="148">
        <f t="shared" si="0"/>
        <v>53149303</v>
      </c>
      <c r="S28" s="148">
        <f t="shared" si="1"/>
        <v>89485564</v>
      </c>
      <c r="T28" s="148">
        <f t="shared" si="2"/>
        <v>17395219</v>
      </c>
      <c r="U28" s="148">
        <f t="shared" si="3"/>
        <v>20286039</v>
      </c>
    </row>
    <row r="29" spans="1:30" x14ac:dyDescent="0.3">
      <c r="A29" t="s">
        <v>106</v>
      </c>
      <c r="B29" s="148">
        <v>306302025</v>
      </c>
      <c r="C29" s="148">
        <v>289029415</v>
      </c>
      <c r="D29" s="148">
        <v>335408054</v>
      </c>
      <c r="E29" s="148">
        <v>292266329</v>
      </c>
      <c r="F29" s="148">
        <v>2067450960</v>
      </c>
      <c r="G29" s="148">
        <v>629382703</v>
      </c>
      <c r="H29" s="148">
        <v>424588948</v>
      </c>
      <c r="I29" s="148">
        <v>333972370</v>
      </c>
      <c r="J29" s="148">
        <v>424482951</v>
      </c>
      <c r="K29" s="148">
        <v>393585694</v>
      </c>
      <c r="L29" s="148">
        <v>362120184</v>
      </c>
      <c r="M29" s="148">
        <v>538539900</v>
      </c>
      <c r="N29" s="148">
        <v>420523112</v>
      </c>
      <c r="O29" s="148">
        <v>460188180</v>
      </c>
      <c r="P29" s="148"/>
      <c r="Q29" t="s">
        <v>106</v>
      </c>
      <c r="R29" s="148">
        <f t="shared" si="0"/>
        <v>4344428434</v>
      </c>
      <c r="S29" s="148">
        <f t="shared" si="1"/>
        <v>2933412391</v>
      </c>
      <c r="T29" s="148">
        <f t="shared" si="2"/>
        <v>424588948</v>
      </c>
      <c r="U29" s="148">
        <f t="shared" si="3"/>
        <v>460188180</v>
      </c>
    </row>
    <row r="30" spans="1:30" x14ac:dyDescent="0.3">
      <c r="A30" t="s">
        <v>126</v>
      </c>
      <c r="B30" s="148">
        <v>4042142</v>
      </c>
      <c r="C30" s="148">
        <v>3910550</v>
      </c>
      <c r="D30" s="148">
        <v>6181371</v>
      </c>
      <c r="E30" s="148">
        <v>4555196</v>
      </c>
      <c r="F30" s="148">
        <v>8639581</v>
      </c>
      <c r="G30" s="148">
        <v>11815757</v>
      </c>
      <c r="H30" s="148">
        <v>13440193</v>
      </c>
      <c r="I30" s="148">
        <v>5738389</v>
      </c>
      <c r="J30" s="148">
        <v>4789651</v>
      </c>
      <c r="K30" s="148">
        <v>4820701</v>
      </c>
      <c r="L30" s="148">
        <v>5771786</v>
      </c>
      <c r="M30" s="148">
        <v>6458379</v>
      </c>
      <c r="N30" s="148">
        <v>5187938</v>
      </c>
      <c r="O30" s="148">
        <v>7193127</v>
      </c>
      <c r="P30" s="148"/>
      <c r="Q30" t="s">
        <v>126</v>
      </c>
      <c r="R30" s="148">
        <f t="shared" si="0"/>
        <v>52584790</v>
      </c>
      <c r="S30" s="148">
        <f t="shared" si="1"/>
        <v>39959971</v>
      </c>
      <c r="T30" s="148">
        <f t="shared" si="2"/>
        <v>13440193</v>
      </c>
      <c r="U30" s="148">
        <f t="shared" si="3"/>
        <v>7193127</v>
      </c>
    </row>
    <row r="31" spans="1:30" x14ac:dyDescent="0.3">
      <c r="A31" t="s">
        <v>119</v>
      </c>
      <c r="B31" s="148">
        <v>21636964</v>
      </c>
      <c r="C31" s="148">
        <v>21721282</v>
      </c>
      <c r="D31" s="148">
        <v>23651673</v>
      </c>
      <c r="E31" s="148">
        <v>27004195</v>
      </c>
      <c r="F31" s="148">
        <v>25740681</v>
      </c>
      <c r="G31" s="148">
        <v>25549403</v>
      </c>
      <c r="H31" s="148">
        <v>17970963</v>
      </c>
      <c r="I31" s="148">
        <v>25981276</v>
      </c>
      <c r="J31" s="148">
        <v>27966729</v>
      </c>
      <c r="K31" s="148">
        <v>23698784</v>
      </c>
      <c r="L31" s="148">
        <v>20618645</v>
      </c>
      <c r="M31" s="148">
        <v>22011945</v>
      </c>
      <c r="N31" s="148">
        <v>25533074</v>
      </c>
      <c r="O31" s="148">
        <v>22375193</v>
      </c>
      <c r="P31" s="148"/>
      <c r="Q31" t="s">
        <v>119</v>
      </c>
      <c r="R31" s="148">
        <f t="shared" si="0"/>
        <v>163275161</v>
      </c>
      <c r="S31" s="148">
        <f t="shared" si="1"/>
        <v>168185646</v>
      </c>
      <c r="T31" s="148">
        <f t="shared" si="2"/>
        <v>17970963</v>
      </c>
      <c r="U31" s="148">
        <f t="shared" si="3"/>
        <v>22375193</v>
      </c>
    </row>
    <row r="32" spans="1:30" x14ac:dyDescent="0.3">
      <c r="B32" s="148"/>
      <c r="C32" s="148"/>
      <c r="E32" s="148"/>
      <c r="H32" s="148"/>
      <c r="I32" s="148"/>
      <c r="K32" s="148"/>
      <c r="L32" s="148"/>
      <c r="N32" s="148"/>
      <c r="O32" s="148"/>
      <c r="Q32" s="148"/>
      <c r="R32" s="148"/>
      <c r="S32" s="148"/>
      <c r="T32" s="148"/>
      <c r="U32" s="148"/>
      <c r="V32" s="148"/>
      <c r="W32" s="148"/>
      <c r="X32" s="148"/>
      <c r="Y32" s="148"/>
      <c r="Z32" s="148"/>
      <c r="AA32" s="148"/>
      <c r="AB32" s="148"/>
      <c r="AC32" s="148"/>
      <c r="AD32" s="148"/>
    </row>
    <row r="33" spans="4:14" ht="15" thickBot="1" x14ac:dyDescent="0.35">
      <c r="D33" s="152" t="s">
        <v>237</v>
      </c>
      <c r="E33" s="149"/>
      <c r="F33" s="158">
        <v>1000000</v>
      </c>
      <c r="G33" s="152" t="s">
        <v>255</v>
      </c>
    </row>
    <row r="34" spans="4:14" x14ac:dyDescent="0.3">
      <c r="D34" s="270" t="s">
        <v>180</v>
      </c>
      <c r="E34" s="265" t="s">
        <v>264</v>
      </c>
      <c r="F34" s="266"/>
      <c r="G34" s="266"/>
      <c r="H34" s="266"/>
      <c r="I34" s="267"/>
      <c r="J34" s="262" t="s">
        <v>265</v>
      </c>
      <c r="K34" s="263"/>
      <c r="L34" s="263"/>
      <c r="M34" s="263"/>
      <c r="N34" s="264"/>
    </row>
    <row r="35" spans="4:14" ht="21" thickBot="1" x14ac:dyDescent="0.35">
      <c r="D35" s="271"/>
      <c r="E35" s="21">
        <v>2022</v>
      </c>
      <c r="F35" s="21">
        <v>2023</v>
      </c>
      <c r="G35" s="22" t="s">
        <v>181</v>
      </c>
      <c r="H35" s="21" t="s">
        <v>182</v>
      </c>
      <c r="I35" s="22" t="s">
        <v>183</v>
      </c>
      <c r="J35" s="23">
        <v>2022</v>
      </c>
      <c r="K35" s="23">
        <v>2023</v>
      </c>
      <c r="L35" s="24" t="s">
        <v>181</v>
      </c>
      <c r="M35" s="23" t="s">
        <v>182</v>
      </c>
      <c r="N35" s="24" t="s">
        <v>183</v>
      </c>
    </row>
    <row r="36" spans="4:14" ht="15" thickTop="1" x14ac:dyDescent="0.3">
      <c r="D36" s="27" t="s">
        <v>105</v>
      </c>
      <c r="E36" s="77">
        <f t="shared" ref="E36:E61" si="4">(VLOOKUP($D36,cuadro7,2,0))/1000000</f>
        <v>6269.7447750000001</v>
      </c>
      <c r="F36" s="77">
        <f t="shared" ref="F36:F61" si="5">(VLOOKUP($D36,cuadro7,3,0))/1000000</f>
        <v>6368.9381620000004</v>
      </c>
      <c r="G36" s="26">
        <f t="shared" ref="G36:G61" si="6">+F36/E36-1</f>
        <v>1.5820960909848303E-2</v>
      </c>
      <c r="H36" s="77">
        <f t="shared" ref="H36:H61" si="7">+F36-E36</f>
        <v>99.193387000000257</v>
      </c>
      <c r="I36" s="26">
        <f t="shared" ref="I36:I61" si="8">+F36/$F$62</f>
        <v>0.23664369932699175</v>
      </c>
      <c r="J36" s="78">
        <f t="shared" ref="J36:J61" si="9">(VLOOKUP($D36,cuadro7,4,0))/1000000</f>
        <v>808.866851</v>
      </c>
      <c r="K36" s="78">
        <f t="shared" ref="K36:K61" si="10">(VLOOKUP($D36,cuadro7,5,0))/1000000</f>
        <v>783.65419799999995</v>
      </c>
      <c r="L36" s="155">
        <f t="shared" ref="L36:L61" si="11">+K36/J36-1</f>
        <v>-3.1170337823622885E-2</v>
      </c>
      <c r="M36" s="156">
        <f t="shared" ref="M36:M61" si="12">+K36-J36</f>
        <v>-25.212653000000046</v>
      </c>
      <c r="N36" s="155">
        <f t="shared" ref="N36:N61" si="13">+K36/$K$62</f>
        <v>0.22716273664333184</v>
      </c>
    </row>
    <row r="37" spans="4:14" x14ac:dyDescent="0.3">
      <c r="D37" s="25" t="s">
        <v>106</v>
      </c>
      <c r="E37" s="77">
        <f t="shared" si="4"/>
        <v>4344.4284340000004</v>
      </c>
      <c r="F37" s="77">
        <f t="shared" si="5"/>
        <v>2933.4123909999998</v>
      </c>
      <c r="G37" s="26">
        <f t="shared" si="6"/>
        <v>-0.32478749838695131</v>
      </c>
      <c r="H37" s="77">
        <f t="shared" si="7"/>
        <v>-1411.0160430000005</v>
      </c>
      <c r="I37" s="26">
        <f t="shared" si="8"/>
        <v>0.10899360964118525</v>
      </c>
      <c r="J37" s="78">
        <f t="shared" si="9"/>
        <v>424.58894800000002</v>
      </c>
      <c r="K37" s="78">
        <f t="shared" si="10"/>
        <v>460.18817999999999</v>
      </c>
      <c r="L37" s="155">
        <f t="shared" si="11"/>
        <v>8.3843991153533137E-2</v>
      </c>
      <c r="M37" s="156">
        <f t="shared" si="12"/>
        <v>35.599231999999972</v>
      </c>
      <c r="N37" s="155">
        <f t="shared" si="13"/>
        <v>0.13339762181649692</v>
      </c>
    </row>
    <row r="38" spans="4:14" x14ac:dyDescent="0.3">
      <c r="D38" s="25" t="s">
        <v>104</v>
      </c>
      <c r="E38" s="77">
        <f t="shared" si="4"/>
        <v>3918.7364280000002</v>
      </c>
      <c r="F38" s="77">
        <f t="shared" si="5"/>
        <v>4667.9048789999997</v>
      </c>
      <c r="G38" s="26">
        <f t="shared" si="6"/>
        <v>0.19117602440599746</v>
      </c>
      <c r="H38" s="77">
        <f t="shared" si="7"/>
        <v>749.16845099999955</v>
      </c>
      <c r="I38" s="26">
        <f t="shared" si="8"/>
        <v>0.17344025810515848</v>
      </c>
      <c r="J38" s="78">
        <f t="shared" si="9"/>
        <v>297.35668399999997</v>
      </c>
      <c r="K38" s="78">
        <f t="shared" si="10"/>
        <v>396.29052200000001</v>
      </c>
      <c r="L38" s="155">
        <f t="shared" si="11"/>
        <v>0.33271099431550044</v>
      </c>
      <c r="M38" s="156">
        <f t="shared" si="12"/>
        <v>98.933838000000037</v>
      </c>
      <c r="N38" s="155">
        <f t="shared" si="13"/>
        <v>0.1148752086227381</v>
      </c>
    </row>
    <row r="39" spans="4:14" x14ac:dyDescent="0.3">
      <c r="D39" s="25" t="s">
        <v>110</v>
      </c>
      <c r="E39" s="77">
        <f t="shared" si="4"/>
        <v>2589.509223</v>
      </c>
      <c r="F39" s="77">
        <f t="shared" si="5"/>
        <v>2486.2895699999999</v>
      </c>
      <c r="G39" s="26">
        <f t="shared" si="6"/>
        <v>-3.986070104837014E-2</v>
      </c>
      <c r="H39" s="77">
        <f t="shared" si="7"/>
        <v>-103.21965300000011</v>
      </c>
      <c r="I39" s="26">
        <f t="shared" si="8"/>
        <v>9.2380353911012819E-2</v>
      </c>
      <c r="J39" s="78">
        <f t="shared" si="9"/>
        <v>377.43207100000001</v>
      </c>
      <c r="K39" s="78">
        <f t="shared" si="10"/>
        <v>340.14070199999998</v>
      </c>
      <c r="L39" s="155">
        <f t="shared" si="11"/>
        <v>-9.8802862462633811E-2</v>
      </c>
      <c r="M39" s="156">
        <f t="shared" si="12"/>
        <v>-37.291369000000032</v>
      </c>
      <c r="N39" s="155">
        <f t="shared" si="13"/>
        <v>9.8598709618734182E-2</v>
      </c>
    </row>
    <row r="40" spans="4:14" x14ac:dyDescent="0.3">
      <c r="D40" s="27" t="s">
        <v>108</v>
      </c>
      <c r="E40" s="77">
        <f t="shared" si="4"/>
        <v>2442.216222</v>
      </c>
      <c r="F40" s="77">
        <f t="shared" si="5"/>
        <v>2319.364869</v>
      </c>
      <c r="G40" s="26">
        <f t="shared" si="6"/>
        <v>-5.0303225362819615E-2</v>
      </c>
      <c r="H40" s="77">
        <f t="shared" si="7"/>
        <v>-122.85135300000002</v>
      </c>
      <c r="I40" s="26">
        <f t="shared" si="8"/>
        <v>8.6178114581798249E-2</v>
      </c>
      <c r="J40" s="78">
        <f t="shared" si="9"/>
        <v>340.22196700000001</v>
      </c>
      <c r="K40" s="78">
        <f t="shared" si="10"/>
        <v>330.85412100000002</v>
      </c>
      <c r="L40" s="155">
        <f t="shared" si="11"/>
        <v>-2.7534512490782204E-2</v>
      </c>
      <c r="M40" s="156">
        <f t="shared" si="12"/>
        <v>-9.3678459999999859</v>
      </c>
      <c r="N40" s="155">
        <f t="shared" si="13"/>
        <v>9.5906750385434753E-2</v>
      </c>
    </row>
    <row r="41" spans="4:14" x14ac:dyDescent="0.3">
      <c r="D41" s="27" t="s">
        <v>129</v>
      </c>
      <c r="E41" s="77">
        <f t="shared" si="4"/>
        <v>1794.280522</v>
      </c>
      <c r="F41" s="77">
        <f t="shared" si="5"/>
        <v>1876.843001</v>
      </c>
      <c r="G41" s="26">
        <f t="shared" si="6"/>
        <v>4.6014253617361556E-2</v>
      </c>
      <c r="H41" s="77">
        <f t="shared" si="7"/>
        <v>82.562478999999939</v>
      </c>
      <c r="I41" s="26">
        <f t="shared" si="8"/>
        <v>6.9735811451675511E-2</v>
      </c>
      <c r="J41" s="78">
        <f t="shared" si="9"/>
        <v>313.92541299999999</v>
      </c>
      <c r="K41" s="78">
        <f t="shared" si="10"/>
        <v>225.276319</v>
      </c>
      <c r="L41" s="155">
        <f t="shared" si="11"/>
        <v>-0.28238903360143064</v>
      </c>
      <c r="M41" s="156">
        <f t="shared" si="12"/>
        <v>-88.649093999999991</v>
      </c>
      <c r="N41" s="155">
        <f t="shared" si="13"/>
        <v>6.5302253539355398E-2</v>
      </c>
    </row>
    <row r="42" spans="4:14" x14ac:dyDescent="0.3">
      <c r="D42" s="27" t="s">
        <v>107</v>
      </c>
      <c r="E42" s="77">
        <f t="shared" si="4"/>
        <v>1561.142441</v>
      </c>
      <c r="F42" s="77">
        <f t="shared" si="5"/>
        <v>1534.7245869999999</v>
      </c>
      <c r="G42" s="26">
        <f t="shared" si="6"/>
        <v>-1.692212914478064E-2</v>
      </c>
      <c r="H42" s="77">
        <f t="shared" si="7"/>
        <v>-26.417854000000034</v>
      </c>
      <c r="I42" s="26">
        <f t="shared" si="8"/>
        <v>5.7024090119556343E-2</v>
      </c>
      <c r="J42" s="78">
        <f t="shared" si="9"/>
        <v>245.21287699999999</v>
      </c>
      <c r="K42" s="78">
        <f t="shared" si="10"/>
        <v>203.08133699999999</v>
      </c>
      <c r="L42" s="155">
        <f t="shared" si="11"/>
        <v>-0.17181618076280714</v>
      </c>
      <c r="M42" s="156">
        <f t="shared" si="12"/>
        <v>-42.131540000000001</v>
      </c>
      <c r="N42" s="155">
        <f t="shared" si="13"/>
        <v>5.8868455489479464E-2</v>
      </c>
    </row>
    <row r="43" spans="4:14" x14ac:dyDescent="0.3">
      <c r="D43" s="25" t="s">
        <v>109</v>
      </c>
      <c r="E43" s="77">
        <f t="shared" si="4"/>
        <v>872.36370199999999</v>
      </c>
      <c r="F43" s="77">
        <f t="shared" si="5"/>
        <v>840.74958200000003</v>
      </c>
      <c r="G43" s="26">
        <f t="shared" si="6"/>
        <v>-3.6239609611817603E-2</v>
      </c>
      <c r="H43" s="77">
        <f t="shared" si="7"/>
        <v>-31.614119999999957</v>
      </c>
      <c r="I43" s="26">
        <f t="shared" si="8"/>
        <v>3.123881661768629E-2</v>
      </c>
      <c r="J43" s="78">
        <f t="shared" si="9"/>
        <v>116.970654</v>
      </c>
      <c r="K43" s="78">
        <f t="shared" si="10"/>
        <v>129.97287800000001</v>
      </c>
      <c r="L43" s="155">
        <f t="shared" si="11"/>
        <v>0.11115800036477541</v>
      </c>
      <c r="M43" s="156">
        <f t="shared" si="12"/>
        <v>13.002224000000012</v>
      </c>
      <c r="N43" s="155">
        <f t="shared" si="13"/>
        <v>3.7676049884301011E-2</v>
      </c>
    </row>
    <row r="44" spans="4:14" x14ac:dyDescent="0.3">
      <c r="D44" s="25" t="s">
        <v>111</v>
      </c>
      <c r="E44" s="77">
        <f t="shared" si="4"/>
        <v>326.99686400000002</v>
      </c>
      <c r="F44" s="77">
        <f t="shared" si="5"/>
        <v>582.19170899999995</v>
      </c>
      <c r="G44" s="26">
        <f t="shared" si="6"/>
        <v>0.78041985442404704</v>
      </c>
      <c r="H44" s="77">
        <f t="shared" si="7"/>
        <v>255.19484499999993</v>
      </c>
      <c r="I44" s="26">
        <f t="shared" si="8"/>
        <v>2.1631863307650601E-2</v>
      </c>
      <c r="J44" s="78">
        <f t="shared" si="9"/>
        <v>42.97296</v>
      </c>
      <c r="K44" s="78">
        <f t="shared" si="10"/>
        <v>91.935912000000002</v>
      </c>
      <c r="L44" s="155">
        <f t="shared" si="11"/>
        <v>1.1393897930233337</v>
      </c>
      <c r="M44" s="156">
        <f t="shared" si="12"/>
        <v>48.962952000000001</v>
      </c>
      <c r="N44" s="155">
        <f t="shared" si="13"/>
        <v>2.6650036992107752E-2</v>
      </c>
    </row>
    <row r="45" spans="4:14" x14ac:dyDescent="0.3">
      <c r="D45" s="25" t="s">
        <v>113</v>
      </c>
      <c r="E45" s="77">
        <f t="shared" si="4"/>
        <v>542.83790699999997</v>
      </c>
      <c r="F45" s="77">
        <f t="shared" si="5"/>
        <v>507.49975699999999</v>
      </c>
      <c r="G45" s="26">
        <f t="shared" si="6"/>
        <v>-6.5098898850481368E-2</v>
      </c>
      <c r="H45" s="77">
        <f t="shared" si="7"/>
        <v>-35.338149999999985</v>
      </c>
      <c r="I45" s="26">
        <f t="shared" si="8"/>
        <v>1.8856615788889388E-2</v>
      </c>
      <c r="J45" s="78">
        <f t="shared" si="9"/>
        <v>110.61527</v>
      </c>
      <c r="K45" s="78">
        <f t="shared" si="10"/>
        <v>72.405263000000005</v>
      </c>
      <c r="L45" s="155">
        <f t="shared" si="11"/>
        <v>-0.34543157558626392</v>
      </c>
      <c r="M45" s="156">
        <f t="shared" si="12"/>
        <v>-38.21000699999999</v>
      </c>
      <c r="N45" s="155">
        <f t="shared" si="13"/>
        <v>2.098856578888662E-2</v>
      </c>
    </row>
    <row r="46" spans="4:14" x14ac:dyDescent="0.3">
      <c r="D46" s="27" t="s">
        <v>118</v>
      </c>
      <c r="E46" s="77">
        <f t="shared" si="4"/>
        <v>239.75533999999999</v>
      </c>
      <c r="F46" s="77">
        <f t="shared" si="5"/>
        <v>427.54756700000002</v>
      </c>
      <c r="G46" s="26">
        <f t="shared" si="6"/>
        <v>0.7832660870035264</v>
      </c>
      <c r="H46" s="77">
        <f t="shared" si="7"/>
        <v>187.79222700000003</v>
      </c>
      <c r="I46" s="26">
        <f t="shared" si="8"/>
        <v>1.5885919335313976E-2</v>
      </c>
      <c r="J46" s="78">
        <f t="shared" si="9"/>
        <v>95.183907000000005</v>
      </c>
      <c r="K46" s="78">
        <f t="shared" si="10"/>
        <v>57.922246000000001</v>
      </c>
      <c r="L46" s="155">
        <f t="shared" si="11"/>
        <v>-0.39147017783163707</v>
      </c>
      <c r="M46" s="156">
        <f t="shared" si="12"/>
        <v>-37.261661000000004</v>
      </c>
      <c r="N46" s="155">
        <f t="shared" si="13"/>
        <v>1.6790283198212744E-2</v>
      </c>
    </row>
    <row r="47" spans="4:14" x14ac:dyDescent="0.3">
      <c r="D47" s="25" t="s">
        <v>114</v>
      </c>
      <c r="E47" s="77">
        <f t="shared" si="4"/>
        <v>342.14315800000003</v>
      </c>
      <c r="F47" s="77">
        <f t="shared" si="5"/>
        <v>375.55670099999998</v>
      </c>
      <c r="G47" s="26">
        <f t="shared" si="6"/>
        <v>9.7659538759503617E-2</v>
      </c>
      <c r="H47" s="77">
        <f t="shared" si="7"/>
        <v>33.413542999999947</v>
      </c>
      <c r="I47" s="26">
        <f t="shared" si="8"/>
        <v>1.3954151346913475E-2</v>
      </c>
      <c r="J47" s="78">
        <f t="shared" si="9"/>
        <v>52.010624</v>
      </c>
      <c r="K47" s="78">
        <f t="shared" si="10"/>
        <v>56.684868999999999</v>
      </c>
      <c r="L47" s="155">
        <f t="shared" si="11"/>
        <v>8.9870965593491059E-2</v>
      </c>
      <c r="M47" s="156">
        <f t="shared" si="12"/>
        <v>4.6742449999999991</v>
      </c>
      <c r="N47" s="155">
        <f t="shared" si="13"/>
        <v>1.6431596999252937E-2</v>
      </c>
    </row>
    <row r="48" spans="4:14" x14ac:dyDescent="0.3">
      <c r="D48" s="27" t="s">
        <v>117</v>
      </c>
      <c r="E48" s="77">
        <f t="shared" si="4"/>
        <v>353.27986399999998</v>
      </c>
      <c r="F48" s="77">
        <f t="shared" si="5"/>
        <v>465.15399300000001</v>
      </c>
      <c r="G48" s="26">
        <f t="shared" si="6"/>
        <v>0.31667281495556754</v>
      </c>
      <c r="H48" s="77">
        <f t="shared" si="7"/>
        <v>111.87412900000004</v>
      </c>
      <c r="I48" s="26">
        <f t="shared" si="8"/>
        <v>1.7283220351706974E-2</v>
      </c>
      <c r="J48" s="78">
        <f t="shared" si="9"/>
        <v>45.743130999999998</v>
      </c>
      <c r="K48" s="78">
        <f t="shared" si="10"/>
        <v>51.580863999999998</v>
      </c>
      <c r="L48" s="155">
        <f t="shared" si="11"/>
        <v>0.12761988242562583</v>
      </c>
      <c r="M48" s="156">
        <f t="shared" si="12"/>
        <v>5.8377330000000001</v>
      </c>
      <c r="N48" s="155">
        <f t="shared" si="13"/>
        <v>1.4952067193121215E-2</v>
      </c>
    </row>
    <row r="49" spans="4:14" x14ac:dyDescent="0.3">
      <c r="D49" s="27" t="s">
        <v>112</v>
      </c>
      <c r="E49" s="77">
        <f t="shared" si="4"/>
        <v>165.08212499999999</v>
      </c>
      <c r="F49" s="77">
        <f t="shared" si="5"/>
        <v>284.27681000000001</v>
      </c>
      <c r="G49" s="26">
        <f t="shared" si="6"/>
        <v>0.72203265495885782</v>
      </c>
      <c r="H49" s="77">
        <f t="shared" si="7"/>
        <v>119.19468500000002</v>
      </c>
      <c r="I49" s="26">
        <f t="shared" si="8"/>
        <v>1.0562563843476105E-2</v>
      </c>
      <c r="J49" s="78">
        <f t="shared" si="9"/>
        <v>44.97739</v>
      </c>
      <c r="K49" s="78">
        <f t="shared" si="10"/>
        <v>50.8506</v>
      </c>
      <c r="L49" s="155">
        <f t="shared" si="11"/>
        <v>0.1305813876705606</v>
      </c>
      <c r="M49" s="156">
        <f t="shared" si="12"/>
        <v>5.8732100000000003</v>
      </c>
      <c r="N49" s="155">
        <f t="shared" si="13"/>
        <v>1.4740381006617681E-2</v>
      </c>
    </row>
    <row r="50" spans="4:14" x14ac:dyDescent="0.3">
      <c r="D50" s="27" t="s">
        <v>120</v>
      </c>
      <c r="E50" s="77">
        <f t="shared" si="4"/>
        <v>236.42311100000001</v>
      </c>
      <c r="F50" s="77">
        <f t="shared" si="5"/>
        <v>164.95866100000001</v>
      </c>
      <c r="G50" s="26">
        <f t="shared" si="6"/>
        <v>-0.30227353704012461</v>
      </c>
      <c r="H50" s="77">
        <f t="shared" si="7"/>
        <v>-71.464449999999999</v>
      </c>
      <c r="I50" s="26">
        <f t="shared" si="8"/>
        <v>6.1291893220091773E-3</v>
      </c>
      <c r="J50" s="78">
        <f t="shared" si="9"/>
        <v>27.725196</v>
      </c>
      <c r="K50" s="78">
        <f t="shared" si="10"/>
        <v>47.249571000000003</v>
      </c>
      <c r="L50" s="155">
        <f t="shared" si="11"/>
        <v>0.70421053109958187</v>
      </c>
      <c r="M50" s="156">
        <f t="shared" si="12"/>
        <v>19.524375000000003</v>
      </c>
      <c r="N50" s="155">
        <f t="shared" si="13"/>
        <v>1.3696528240359674E-2</v>
      </c>
    </row>
    <row r="51" spans="4:14" x14ac:dyDescent="0.3">
      <c r="D51" s="25" t="s">
        <v>115</v>
      </c>
      <c r="E51" s="77">
        <f t="shared" si="4"/>
        <v>374.40015399999999</v>
      </c>
      <c r="F51" s="77">
        <f t="shared" si="5"/>
        <v>331.276521</v>
      </c>
      <c r="G51" s="26">
        <f t="shared" si="6"/>
        <v>-0.11518059631994704</v>
      </c>
      <c r="H51" s="77">
        <f t="shared" si="7"/>
        <v>-43.123632999999984</v>
      </c>
      <c r="I51" s="26">
        <f t="shared" si="8"/>
        <v>1.230888092105421E-2</v>
      </c>
      <c r="J51" s="78">
        <f t="shared" si="9"/>
        <v>56.617128000000001</v>
      </c>
      <c r="K51" s="78">
        <f t="shared" si="10"/>
        <v>45.556434000000003</v>
      </c>
      <c r="L51" s="155">
        <f t="shared" si="11"/>
        <v>-0.19535950322312357</v>
      </c>
      <c r="M51" s="156">
        <f t="shared" si="12"/>
        <v>-11.060693999999998</v>
      </c>
      <c r="N51" s="155">
        <f t="shared" si="13"/>
        <v>1.3205728043775924E-2</v>
      </c>
    </row>
    <row r="52" spans="4:14" x14ac:dyDescent="0.3">
      <c r="D52" s="27" t="s">
        <v>119</v>
      </c>
      <c r="E52" s="77">
        <f t="shared" si="4"/>
        <v>163.275161</v>
      </c>
      <c r="F52" s="77">
        <f t="shared" si="5"/>
        <v>168.18564599999999</v>
      </c>
      <c r="G52" s="26">
        <f t="shared" si="6"/>
        <v>3.0074905269883656E-2</v>
      </c>
      <c r="H52" s="77">
        <f t="shared" si="7"/>
        <v>4.9104849999999942</v>
      </c>
      <c r="I52" s="26">
        <f t="shared" si="8"/>
        <v>6.2490908893738867E-3</v>
      </c>
      <c r="J52" s="78">
        <f t="shared" si="9"/>
        <v>17.970963000000001</v>
      </c>
      <c r="K52" s="78">
        <f t="shared" si="10"/>
        <v>22.375192999999999</v>
      </c>
      <c r="L52" s="155">
        <f t="shared" si="11"/>
        <v>0.24507479092800977</v>
      </c>
      <c r="M52" s="156">
        <f t="shared" si="12"/>
        <v>4.4042299999999983</v>
      </c>
      <c r="N52" s="155">
        <f t="shared" si="13"/>
        <v>6.4860369379437979E-3</v>
      </c>
    </row>
    <row r="53" spans="4:14" x14ac:dyDescent="0.3">
      <c r="D53" s="25" t="s">
        <v>125</v>
      </c>
      <c r="E53" s="77">
        <f t="shared" si="4"/>
        <v>53.149303000000003</v>
      </c>
      <c r="F53" s="77">
        <f t="shared" si="5"/>
        <v>89.485563999999997</v>
      </c>
      <c r="G53" s="26">
        <f t="shared" si="6"/>
        <v>0.68366392311861524</v>
      </c>
      <c r="H53" s="77">
        <f t="shared" si="7"/>
        <v>36.336260999999993</v>
      </c>
      <c r="I53" s="26">
        <f t="shared" si="8"/>
        <v>3.3249176491725332E-3</v>
      </c>
      <c r="J53" s="78">
        <f t="shared" si="9"/>
        <v>17.395219000000001</v>
      </c>
      <c r="K53" s="78">
        <f t="shared" si="10"/>
        <v>20.286038999999999</v>
      </c>
      <c r="L53" s="155">
        <f t="shared" si="11"/>
        <v>0.1661847430607224</v>
      </c>
      <c r="M53" s="156">
        <f t="shared" si="12"/>
        <v>2.8908199999999979</v>
      </c>
      <c r="N53" s="155">
        <f t="shared" si="13"/>
        <v>5.8804408202677155E-3</v>
      </c>
    </row>
    <row r="54" spans="4:14" x14ac:dyDescent="0.3">
      <c r="D54" s="25" t="s">
        <v>123</v>
      </c>
      <c r="E54" s="77">
        <f t="shared" si="4"/>
        <v>120.988665</v>
      </c>
      <c r="F54" s="77">
        <f t="shared" si="5"/>
        <v>110.633551</v>
      </c>
      <c r="G54" s="26">
        <f t="shared" si="6"/>
        <v>-8.5587472181794855E-2</v>
      </c>
      <c r="H54" s="77">
        <f t="shared" si="7"/>
        <v>-10.355114</v>
      </c>
      <c r="I54" s="26">
        <f t="shared" si="8"/>
        <v>4.1106903713601173E-3</v>
      </c>
      <c r="J54" s="78">
        <f t="shared" si="9"/>
        <v>19.240749000000001</v>
      </c>
      <c r="K54" s="78">
        <f t="shared" si="10"/>
        <v>18.684909999999999</v>
      </c>
      <c r="L54" s="155">
        <f t="shared" si="11"/>
        <v>-2.8888636299969517E-2</v>
      </c>
      <c r="M54" s="156">
        <f t="shared" si="12"/>
        <v>-0.55583900000000241</v>
      </c>
      <c r="N54" s="155">
        <f t="shared" si="13"/>
        <v>5.4163115572748548E-3</v>
      </c>
    </row>
    <row r="55" spans="4:14" x14ac:dyDescent="0.3">
      <c r="D55" s="27" t="s">
        <v>116</v>
      </c>
      <c r="E55" s="77">
        <f t="shared" si="4"/>
        <v>116.41222500000001</v>
      </c>
      <c r="F55" s="77">
        <f t="shared" si="5"/>
        <v>141.01359099999999</v>
      </c>
      <c r="G55" s="26">
        <f t="shared" si="6"/>
        <v>0.21132974651072933</v>
      </c>
      <c r="H55" s="77">
        <f t="shared" si="7"/>
        <v>24.601365999999985</v>
      </c>
      <c r="I55" s="26">
        <f t="shared" si="8"/>
        <v>5.2394884328951325E-3</v>
      </c>
      <c r="J55" s="78">
        <f t="shared" si="9"/>
        <v>10.402404000000001</v>
      </c>
      <c r="K55" s="78">
        <f t="shared" si="10"/>
        <v>10.205015</v>
      </c>
      <c r="L55" s="155">
        <f t="shared" si="11"/>
        <v>-1.8975325319032121E-2</v>
      </c>
      <c r="M55" s="156">
        <f t="shared" si="12"/>
        <v>-0.19738900000000115</v>
      </c>
      <c r="N55" s="155">
        <f t="shared" si="13"/>
        <v>2.958191432908334E-3</v>
      </c>
    </row>
    <row r="56" spans="4:14" x14ac:dyDescent="0.3">
      <c r="D56" s="25" t="s">
        <v>121</v>
      </c>
      <c r="E56" s="77">
        <f t="shared" si="4"/>
        <v>183.871881</v>
      </c>
      <c r="F56" s="77">
        <f t="shared" si="5"/>
        <v>62.229005999999998</v>
      </c>
      <c r="G56" s="26">
        <f t="shared" si="6"/>
        <v>-0.66156322727780226</v>
      </c>
      <c r="H56" s="77">
        <f t="shared" si="7"/>
        <v>-121.642875</v>
      </c>
      <c r="I56" s="26">
        <f t="shared" si="8"/>
        <v>2.3121754067489978E-3</v>
      </c>
      <c r="J56" s="78">
        <f t="shared" si="9"/>
        <v>13.677935</v>
      </c>
      <c r="K56" s="78">
        <f t="shared" si="10"/>
        <v>9.1615479999999998</v>
      </c>
      <c r="L56" s="155">
        <f t="shared" si="11"/>
        <v>-0.33019509158363447</v>
      </c>
      <c r="M56" s="156">
        <f t="shared" si="12"/>
        <v>-4.5163869999999999</v>
      </c>
      <c r="N56" s="155">
        <f t="shared" si="13"/>
        <v>2.6557151367027371E-3</v>
      </c>
    </row>
    <row r="57" spans="4:14" x14ac:dyDescent="0.3">
      <c r="D57" s="27" t="s">
        <v>126</v>
      </c>
      <c r="E57" s="77">
        <f t="shared" si="4"/>
        <v>52.584789999999998</v>
      </c>
      <c r="F57" s="77">
        <f t="shared" si="5"/>
        <v>39.959971000000003</v>
      </c>
      <c r="G57" s="26">
        <f t="shared" si="6"/>
        <v>-0.24008499415895723</v>
      </c>
      <c r="H57" s="77">
        <f t="shared" si="7"/>
        <v>-12.624818999999995</v>
      </c>
      <c r="I57" s="26">
        <f t="shared" si="8"/>
        <v>1.4847491248792108E-3</v>
      </c>
      <c r="J57" s="78">
        <f t="shared" si="9"/>
        <v>13.440193000000001</v>
      </c>
      <c r="K57" s="78">
        <f t="shared" si="10"/>
        <v>7.1931269999999996</v>
      </c>
      <c r="L57" s="155">
        <f t="shared" si="11"/>
        <v>-0.46480478368130584</v>
      </c>
      <c r="M57" s="156">
        <f t="shared" si="12"/>
        <v>-6.2470660000000011</v>
      </c>
      <c r="N57" s="155">
        <f t="shared" si="13"/>
        <v>2.0851166477679479E-3</v>
      </c>
    </row>
    <row r="58" spans="4:14" x14ac:dyDescent="0.3">
      <c r="D58" s="27" t="s">
        <v>124</v>
      </c>
      <c r="E58" s="77">
        <f t="shared" si="4"/>
        <v>46.316074</v>
      </c>
      <c r="F58" s="77">
        <f t="shared" si="5"/>
        <v>43.087936999999997</v>
      </c>
      <c r="G58" s="26">
        <f t="shared" si="6"/>
        <v>-6.9697984332609986E-2</v>
      </c>
      <c r="H58" s="77">
        <f t="shared" si="7"/>
        <v>-3.2281370000000038</v>
      </c>
      <c r="I58" s="26">
        <f t="shared" si="8"/>
        <v>1.600971551095484E-3</v>
      </c>
      <c r="J58" s="78">
        <f t="shared" si="9"/>
        <v>6.019679</v>
      </c>
      <c r="K58" s="78">
        <f t="shared" si="10"/>
        <v>6.484693</v>
      </c>
      <c r="L58" s="155">
        <f t="shared" si="11"/>
        <v>7.7248969587913274E-2</v>
      </c>
      <c r="M58" s="156">
        <f t="shared" si="12"/>
        <v>0.46501400000000004</v>
      </c>
      <c r="N58" s="155">
        <f t="shared" si="13"/>
        <v>1.879758459702474E-3</v>
      </c>
    </row>
    <row r="59" spans="4:14" x14ac:dyDescent="0.3">
      <c r="D59" s="25" t="s">
        <v>122</v>
      </c>
      <c r="E59" s="77">
        <f t="shared" si="4"/>
        <v>45.597949</v>
      </c>
      <c r="F59" s="77">
        <f t="shared" si="5"/>
        <v>42.656207000000002</v>
      </c>
      <c r="G59" s="26">
        <f t="shared" si="6"/>
        <v>-6.4514787715561406E-2</v>
      </c>
      <c r="H59" s="77">
        <f t="shared" si="7"/>
        <v>-2.9417419999999979</v>
      </c>
      <c r="I59" s="26">
        <f t="shared" si="8"/>
        <v>1.5849302296519802E-3</v>
      </c>
      <c r="J59" s="78">
        <f t="shared" si="9"/>
        <v>5.4226299999999998</v>
      </c>
      <c r="K59" s="78">
        <f t="shared" si="10"/>
        <v>5.4090499999999997</v>
      </c>
      <c r="L59" s="155">
        <f t="shared" si="11"/>
        <v>-2.5043198595515737E-3</v>
      </c>
      <c r="M59" s="156">
        <f t="shared" si="12"/>
        <v>-1.3580000000000148E-2</v>
      </c>
      <c r="N59" s="155">
        <f t="shared" si="13"/>
        <v>1.5679551054234436E-3</v>
      </c>
    </row>
    <row r="60" spans="4:14" x14ac:dyDescent="0.3">
      <c r="D60" s="25" t="s">
        <v>127</v>
      </c>
      <c r="E60" s="77">
        <f t="shared" si="4"/>
        <v>44.847211999999999</v>
      </c>
      <c r="F60" s="77">
        <f t="shared" si="5"/>
        <v>36.185879</v>
      </c>
      <c r="G60" s="26">
        <f t="shared" si="6"/>
        <v>-0.1931297981243516</v>
      </c>
      <c r="H60" s="77">
        <f t="shared" si="7"/>
        <v>-8.6613329999999991</v>
      </c>
      <c r="I60" s="26">
        <f t="shared" si="8"/>
        <v>1.3445192985308977E-3</v>
      </c>
      <c r="J60" s="78">
        <f t="shared" si="9"/>
        <v>5.0036420000000001</v>
      </c>
      <c r="K60" s="78">
        <f t="shared" si="10"/>
        <v>3.9541750000000002</v>
      </c>
      <c r="L60" s="155">
        <f t="shared" si="11"/>
        <v>-0.20974062492880186</v>
      </c>
      <c r="M60" s="156">
        <f t="shared" si="12"/>
        <v>-1.0494669999999999</v>
      </c>
      <c r="N60" s="155">
        <f t="shared" si="13"/>
        <v>1.1462214028318735E-3</v>
      </c>
    </row>
    <row r="61" spans="4:14" x14ac:dyDescent="0.3">
      <c r="D61" s="30" t="s">
        <v>128</v>
      </c>
      <c r="E61" s="77">
        <f t="shared" si="4"/>
        <v>9.2583479999999998</v>
      </c>
      <c r="F61" s="77">
        <f t="shared" si="5"/>
        <v>13.492041</v>
      </c>
      <c r="G61" s="26">
        <f t="shared" si="6"/>
        <v>0.45728384804718947</v>
      </c>
      <c r="H61" s="77">
        <f t="shared" si="7"/>
        <v>4.2336930000000006</v>
      </c>
      <c r="I61" s="26">
        <f t="shared" si="8"/>
        <v>5.0130907421290255E-4</v>
      </c>
      <c r="J61" s="78">
        <f t="shared" si="9"/>
        <v>1.2157819999999999</v>
      </c>
      <c r="K61" s="78">
        <f t="shared" si="10"/>
        <v>2.350241</v>
      </c>
      <c r="L61" s="155">
        <f t="shared" si="11"/>
        <v>0.93311054119899794</v>
      </c>
      <c r="M61" s="156">
        <f t="shared" si="12"/>
        <v>1.1344590000000001</v>
      </c>
      <c r="N61" s="155">
        <f t="shared" si="13"/>
        <v>6.8127903697054004E-4</v>
      </c>
    </row>
    <row r="62" spans="4:14" ht="15" thickBot="1" x14ac:dyDescent="0.35">
      <c r="D62" s="31" t="s">
        <v>21</v>
      </c>
      <c r="E62" s="90">
        <f>SUM(E36:E61)</f>
        <v>27209.641877999999</v>
      </c>
      <c r="F62" s="90">
        <f>SUM(F36:F61)</f>
        <v>26913.618153000007</v>
      </c>
      <c r="G62" s="153">
        <f t="shared" ref="G62" si="14">+F62/E62-1</f>
        <v>-1.0879368656422361E-2</v>
      </c>
      <c r="H62" s="154">
        <f t="shared" ref="H62" si="15">+F62-E62</f>
        <v>-296.02372499999183</v>
      </c>
      <c r="I62" s="153">
        <f t="shared" ref="I62" si="16">+F62/$F$62</f>
        <v>1</v>
      </c>
      <c r="J62" s="90">
        <f>SUM(J36:J61)</f>
        <v>3510.2102670000008</v>
      </c>
      <c r="K62" s="90">
        <f>SUM(K36:K61)</f>
        <v>3449.7480070000001</v>
      </c>
      <c r="L62" s="153">
        <f t="shared" ref="L62" si="17">+K62/J62-1</f>
        <v>-1.7224683252856754E-2</v>
      </c>
      <c r="M62" s="154">
        <f t="shared" ref="M62" si="18">+K62-J62</f>
        <v>-60.462260000000697</v>
      </c>
      <c r="N62" s="157">
        <f t="shared" ref="N62" si="19">+K62/$K$62</f>
        <v>1</v>
      </c>
    </row>
    <row r="64" spans="4:14" x14ac:dyDescent="0.3">
      <c r="E64" s="148"/>
      <c r="F64" s="148"/>
      <c r="G64" s="148"/>
      <c r="H64" s="148"/>
    </row>
  </sheetData>
  <sortState xmlns:xlrd2="http://schemas.microsoft.com/office/spreadsheetml/2017/richdata2" ref="D36:N61">
    <sortCondition descending="1" ref="K36:K61"/>
  </sortState>
  <mergeCells count="5">
    <mergeCell ref="R3:S3"/>
    <mergeCell ref="T3:U3"/>
    <mergeCell ref="D34:D35"/>
    <mergeCell ref="E34:I34"/>
    <mergeCell ref="J34:N3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59999389629810485"/>
  </sheetPr>
  <dimension ref="A2:L37"/>
  <sheetViews>
    <sheetView showGridLines="0" workbookViewId="0"/>
  </sheetViews>
  <sheetFormatPr baseColWidth="10" defaultColWidth="11.44140625" defaultRowHeight="10.199999999999999" x14ac:dyDescent="0.2"/>
  <cols>
    <col min="1" max="1" width="11.44140625" style="36"/>
    <col min="2" max="2" width="16.33203125" style="36" customWidth="1"/>
    <col min="3" max="16384" width="11.44140625" style="36"/>
  </cols>
  <sheetData>
    <row r="2" spans="1:12" x14ac:dyDescent="0.2">
      <c r="A2" s="36" t="s">
        <v>170</v>
      </c>
      <c r="B2" s="241" t="s">
        <v>168</v>
      </c>
      <c r="C2" s="241"/>
      <c r="D2" s="241"/>
      <c r="E2" s="241"/>
      <c r="F2" s="241"/>
      <c r="G2" s="241"/>
      <c r="H2" s="241"/>
      <c r="I2" s="241"/>
      <c r="J2" s="241"/>
      <c r="K2" s="241"/>
    </row>
    <row r="3" spans="1:12" x14ac:dyDescent="0.2">
      <c r="B3" s="241" t="s">
        <v>163</v>
      </c>
      <c r="C3" s="241"/>
      <c r="D3" s="241"/>
      <c r="E3" s="241"/>
      <c r="F3" s="241"/>
      <c r="G3" s="241"/>
      <c r="H3" s="241"/>
      <c r="I3" s="241"/>
      <c r="J3" s="241"/>
      <c r="K3" s="241"/>
    </row>
    <row r="4" spans="1:12" x14ac:dyDescent="0.2">
      <c r="B4" s="167"/>
      <c r="C4" s="167"/>
      <c r="D4" s="167"/>
      <c r="E4" s="167"/>
      <c r="F4" s="167"/>
      <c r="G4" s="167"/>
      <c r="H4" s="167"/>
      <c r="I4" s="167"/>
      <c r="J4" s="167"/>
      <c r="K4" s="167"/>
    </row>
    <row r="5" spans="1:12" ht="10.8" thickBot="1" x14ac:dyDescent="0.25"/>
    <row r="6" spans="1:12" ht="12.75" customHeight="1" x14ac:dyDescent="0.2">
      <c r="B6" s="270" t="s">
        <v>180</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5" t="s">
        <v>104</v>
      </c>
      <c r="C8" s="186">
        <v>15235.76244</v>
      </c>
      <c r="D8" s="186">
        <v>9836.6341620000003</v>
      </c>
      <c r="E8" s="26">
        <v>-0.35437204401567191</v>
      </c>
      <c r="F8" s="77">
        <v>-5399.1282780000001</v>
      </c>
      <c r="G8" s="26">
        <v>0.2139545509541661</v>
      </c>
      <c r="H8" s="186">
        <v>2108.2161179999998</v>
      </c>
      <c r="I8" s="186">
        <v>1488.126154</v>
      </c>
      <c r="J8" s="26">
        <v>-0.29413016943834969</v>
      </c>
      <c r="K8" s="77">
        <v>-620.08996399999978</v>
      </c>
      <c r="L8" s="26">
        <v>0.2255770339273141</v>
      </c>
    </row>
    <row r="9" spans="1:12" x14ac:dyDescent="0.2">
      <c r="A9" s="234"/>
      <c r="B9" s="27" t="s">
        <v>105</v>
      </c>
      <c r="C9" s="159">
        <v>11908.424397999999</v>
      </c>
      <c r="D9" s="159">
        <v>9418.5057680000009</v>
      </c>
      <c r="E9" s="28">
        <v>-0.20908883885748786</v>
      </c>
      <c r="F9" s="78">
        <v>-2489.9186299999983</v>
      </c>
      <c r="G9" s="28">
        <v>0.20485992861626801</v>
      </c>
      <c r="H9" s="159">
        <v>1849.0293019999999</v>
      </c>
      <c r="I9" s="159">
        <v>1352.0455609999999</v>
      </c>
      <c r="J9" s="28">
        <v>-0.26878088976872261</v>
      </c>
      <c r="K9" s="78">
        <v>-496.98374100000001</v>
      </c>
      <c r="L9" s="28">
        <v>0.2049493092807852</v>
      </c>
    </row>
    <row r="10" spans="1:12" x14ac:dyDescent="0.2">
      <c r="A10" s="234"/>
      <c r="B10" s="25" t="s">
        <v>108</v>
      </c>
      <c r="C10" s="186">
        <v>9731.6371920000001</v>
      </c>
      <c r="D10" s="186">
        <v>9181.3689649999997</v>
      </c>
      <c r="E10" s="26">
        <v>-5.6544260348336262E-2</v>
      </c>
      <c r="F10" s="77">
        <v>-550.26822700000048</v>
      </c>
      <c r="G10" s="26">
        <v>0.19970201612659014</v>
      </c>
      <c r="H10" s="186">
        <v>1232.899118</v>
      </c>
      <c r="I10" s="186">
        <v>1290.78504</v>
      </c>
      <c r="J10" s="26">
        <v>4.6951061246521153E-2</v>
      </c>
      <c r="K10" s="77">
        <v>57.885921999999937</v>
      </c>
      <c r="L10" s="26">
        <v>0.19566315663379535</v>
      </c>
    </row>
    <row r="11" spans="1:12" x14ac:dyDescent="0.2">
      <c r="A11" s="234"/>
      <c r="B11" s="27" t="s">
        <v>106</v>
      </c>
      <c r="C11" s="159">
        <v>6662.5388139999995</v>
      </c>
      <c r="D11" s="159">
        <v>6322.5678589999998</v>
      </c>
      <c r="E11" s="28">
        <v>-5.102723818818411E-2</v>
      </c>
      <c r="F11" s="78">
        <v>-339.97095499999978</v>
      </c>
      <c r="G11" s="28">
        <v>0.13752083739937998</v>
      </c>
      <c r="H11" s="159">
        <v>886.26254200000005</v>
      </c>
      <c r="I11" s="159">
        <v>920.393056</v>
      </c>
      <c r="J11" s="28">
        <v>3.8510613257984216E-2</v>
      </c>
      <c r="K11" s="78">
        <v>34.130513999999948</v>
      </c>
      <c r="L11" s="28">
        <v>0.13951742939380951</v>
      </c>
    </row>
    <row r="12" spans="1:12" x14ac:dyDescent="0.2">
      <c r="B12" s="25" t="s">
        <v>110</v>
      </c>
      <c r="C12" s="186">
        <v>3642.9447359999999</v>
      </c>
      <c r="D12" s="186">
        <v>2839.6368090000001</v>
      </c>
      <c r="E12" s="26">
        <v>-0.22051059931313766</v>
      </c>
      <c r="F12" s="77">
        <v>-803.30792699999984</v>
      </c>
      <c r="G12" s="26">
        <v>6.1764340153013013E-2</v>
      </c>
      <c r="H12" s="186">
        <v>592.70731699999999</v>
      </c>
      <c r="I12" s="186">
        <v>413.05007699999999</v>
      </c>
      <c r="J12" s="26">
        <v>-0.30311291061723133</v>
      </c>
      <c r="K12" s="77">
        <v>-179.65724</v>
      </c>
      <c r="L12" s="26">
        <v>6.2612037953005892E-2</v>
      </c>
    </row>
    <row r="13" spans="1:12" x14ac:dyDescent="0.2">
      <c r="B13" s="27" t="s">
        <v>129</v>
      </c>
      <c r="C13" s="159">
        <v>2683.0102310000002</v>
      </c>
      <c r="D13" s="159">
        <v>1656.4014560000001</v>
      </c>
      <c r="E13" s="28">
        <v>-0.3826331942898954</v>
      </c>
      <c r="F13" s="78">
        <v>-1026.6087750000002</v>
      </c>
      <c r="G13" s="28">
        <v>3.602803803432808E-2</v>
      </c>
      <c r="H13" s="159">
        <v>365.35715499999998</v>
      </c>
      <c r="I13" s="159">
        <v>233.65798799999999</v>
      </c>
      <c r="J13" s="28">
        <v>-0.36046691626991678</v>
      </c>
      <c r="K13" s="78">
        <v>-131.69916699999999</v>
      </c>
      <c r="L13" s="28">
        <v>3.5418956749592848E-2</v>
      </c>
    </row>
    <row r="14" spans="1:12" x14ac:dyDescent="0.2">
      <c r="B14" s="25" t="s">
        <v>107</v>
      </c>
      <c r="C14" s="186">
        <v>1265.8058719999999</v>
      </c>
      <c r="D14" s="186">
        <v>1197.4245659999999</v>
      </c>
      <c r="E14" s="26">
        <v>-5.402195353380379E-2</v>
      </c>
      <c r="F14" s="77">
        <v>-68.381305999999995</v>
      </c>
      <c r="G14" s="26">
        <v>2.6044928692145985E-2</v>
      </c>
      <c r="H14" s="186">
        <v>251.79907700000001</v>
      </c>
      <c r="I14" s="186">
        <v>127.06446200000001</v>
      </c>
      <c r="J14" s="26">
        <v>-0.49537359900648081</v>
      </c>
      <c r="K14" s="77">
        <v>-124.73461500000001</v>
      </c>
      <c r="L14" s="26">
        <v>1.9261017877070328E-2</v>
      </c>
    </row>
    <row r="15" spans="1:12" x14ac:dyDescent="0.2">
      <c r="B15" s="27" t="s">
        <v>112</v>
      </c>
      <c r="C15" s="159">
        <v>818.56456400000002</v>
      </c>
      <c r="D15" s="159">
        <v>714.76767500000005</v>
      </c>
      <c r="E15" s="28">
        <v>-0.1268035455783546</v>
      </c>
      <c r="F15" s="78">
        <v>-103.79688899999996</v>
      </c>
      <c r="G15" s="28">
        <v>1.5546760652333218E-2</v>
      </c>
      <c r="H15" s="159">
        <v>101.674435</v>
      </c>
      <c r="I15" s="159">
        <v>125.190896</v>
      </c>
      <c r="J15" s="28">
        <v>0.23129177949206192</v>
      </c>
      <c r="K15" s="78">
        <v>23.516460999999993</v>
      </c>
      <c r="L15" s="28">
        <v>1.8977014091496741E-2</v>
      </c>
    </row>
    <row r="16" spans="1:12" x14ac:dyDescent="0.2">
      <c r="B16" s="25" t="s">
        <v>119</v>
      </c>
      <c r="C16" s="186">
        <v>840.16149700000005</v>
      </c>
      <c r="D16" s="186">
        <v>651.70023900000001</v>
      </c>
      <c r="E16" s="26">
        <v>-0.2243155139493378</v>
      </c>
      <c r="F16" s="77">
        <v>-188.46125800000004</v>
      </c>
      <c r="G16" s="26">
        <v>1.4174994179474265E-2</v>
      </c>
      <c r="H16" s="186">
        <v>91.732378999999995</v>
      </c>
      <c r="I16" s="186">
        <v>101.307507</v>
      </c>
      <c r="J16" s="26">
        <v>0.10438111498231173</v>
      </c>
      <c r="K16" s="77">
        <v>9.5751280000000065</v>
      </c>
      <c r="L16" s="26">
        <v>1.5356659704020368E-2</v>
      </c>
    </row>
    <row r="17" spans="2:12" x14ac:dyDescent="0.2">
      <c r="B17" s="27" t="s">
        <v>109</v>
      </c>
      <c r="C17" s="159">
        <v>998.44799499999999</v>
      </c>
      <c r="D17" s="159">
        <v>778.388598</v>
      </c>
      <c r="E17" s="28">
        <v>-0.22040146116974269</v>
      </c>
      <c r="F17" s="78">
        <v>-220.05939699999999</v>
      </c>
      <c r="G17" s="28">
        <v>1.6930565903964835E-2</v>
      </c>
      <c r="H17" s="159">
        <v>112.394642</v>
      </c>
      <c r="I17" s="159">
        <v>96.933687000000006</v>
      </c>
      <c r="J17" s="28">
        <v>-0.13755953775803653</v>
      </c>
      <c r="K17" s="78">
        <v>-15.460954999999998</v>
      </c>
      <c r="L17" s="28">
        <v>1.4693655872067043E-2</v>
      </c>
    </row>
    <row r="18" spans="2:12" x14ac:dyDescent="0.2">
      <c r="B18" s="25" t="s">
        <v>111</v>
      </c>
      <c r="C18" s="186">
        <v>537.75127499999996</v>
      </c>
      <c r="D18" s="186">
        <v>495.62262099999998</v>
      </c>
      <c r="E18" s="26">
        <v>-7.834226706389491E-2</v>
      </c>
      <c r="F18" s="77">
        <v>-42.128653999999983</v>
      </c>
      <c r="G18" s="26">
        <v>1.0780182893090483E-2</v>
      </c>
      <c r="H18" s="186">
        <v>42.518968000000001</v>
      </c>
      <c r="I18" s="186">
        <v>85.282121000000004</v>
      </c>
      <c r="J18" s="26">
        <v>1.0057429662921265</v>
      </c>
      <c r="K18" s="77">
        <v>42.763153000000003</v>
      </c>
      <c r="L18" s="26">
        <v>1.2927457696043091E-2</v>
      </c>
    </row>
    <row r="19" spans="2:12" x14ac:dyDescent="0.2">
      <c r="B19" s="27" t="s">
        <v>117</v>
      </c>
      <c r="C19" s="159">
        <v>759.54886699999997</v>
      </c>
      <c r="D19" s="159">
        <v>666.02443600000004</v>
      </c>
      <c r="E19" s="28">
        <v>-0.12313155224547245</v>
      </c>
      <c r="F19" s="78">
        <v>-93.524430999999936</v>
      </c>
      <c r="G19" s="28">
        <v>1.4486556761394145E-2</v>
      </c>
      <c r="H19" s="159">
        <v>134.56845899999999</v>
      </c>
      <c r="I19" s="159">
        <v>78.939345000000003</v>
      </c>
      <c r="J19" s="28">
        <v>-0.41338895022941435</v>
      </c>
      <c r="K19" s="78">
        <v>-55.629113999999987</v>
      </c>
      <c r="L19" s="28">
        <v>1.1965990421847631E-2</v>
      </c>
    </row>
    <row r="20" spans="2:12" x14ac:dyDescent="0.2">
      <c r="B20" s="25" t="s">
        <v>116</v>
      </c>
      <c r="C20" s="186">
        <v>523.86809500000004</v>
      </c>
      <c r="D20" s="186">
        <v>326.81182200000001</v>
      </c>
      <c r="E20" s="26">
        <v>-0.37615627842348376</v>
      </c>
      <c r="F20" s="77">
        <v>-197.05627300000003</v>
      </c>
      <c r="G20" s="26">
        <v>7.1084148775851222E-3</v>
      </c>
      <c r="H20" s="186">
        <v>81.987891000000005</v>
      </c>
      <c r="I20" s="186">
        <v>38.386439000000003</v>
      </c>
      <c r="J20" s="26">
        <v>-0.53180355621051412</v>
      </c>
      <c r="K20" s="77">
        <v>-43.601452000000002</v>
      </c>
      <c r="L20" s="160">
        <v>5.8187936751038201E-3</v>
      </c>
    </row>
    <row r="21" spans="2:12" x14ac:dyDescent="0.2">
      <c r="B21" s="27" t="s">
        <v>123</v>
      </c>
      <c r="C21" s="159">
        <v>584.151747</v>
      </c>
      <c r="D21" s="159">
        <v>398.04412000000002</v>
      </c>
      <c r="E21" s="28">
        <v>-0.31859465961675881</v>
      </c>
      <c r="F21" s="78">
        <v>-186.10762699999998</v>
      </c>
      <c r="G21" s="28">
        <v>8.6577735383858833E-3</v>
      </c>
      <c r="H21" s="159">
        <v>93.200259000000003</v>
      </c>
      <c r="I21" s="159">
        <v>38.259303000000003</v>
      </c>
      <c r="J21" s="28">
        <v>-0.58949359786650368</v>
      </c>
      <c r="K21" s="78">
        <v>-54.940956</v>
      </c>
      <c r="L21" s="161">
        <v>5.799521813166379E-3</v>
      </c>
    </row>
    <row r="22" spans="2:12" x14ac:dyDescent="0.2">
      <c r="B22" s="25" t="s">
        <v>113</v>
      </c>
      <c r="C22" s="186">
        <v>351.90650799999997</v>
      </c>
      <c r="D22" s="186">
        <v>340.79508900000002</v>
      </c>
      <c r="E22" s="26">
        <v>-3.1574917619880849E-2</v>
      </c>
      <c r="F22" s="77">
        <v>-11.111418999999955</v>
      </c>
      <c r="G22" s="26">
        <v>7.4125619631212293E-3</v>
      </c>
      <c r="H22" s="186">
        <v>41.864891</v>
      </c>
      <c r="I22" s="186">
        <v>34.454731000000002</v>
      </c>
      <c r="J22" s="26">
        <v>-0.17700177458959576</v>
      </c>
      <c r="K22" s="77">
        <v>-7.4101599999999976</v>
      </c>
      <c r="L22" s="160">
        <v>5.2228072215868603E-3</v>
      </c>
    </row>
    <row r="23" spans="2:12" x14ac:dyDescent="0.2">
      <c r="B23" s="27" t="s">
        <v>115</v>
      </c>
      <c r="C23" s="159">
        <v>330.21939600000002</v>
      </c>
      <c r="D23" s="159">
        <v>258.84878200000003</v>
      </c>
      <c r="E23" s="28">
        <v>-0.21613089619968895</v>
      </c>
      <c r="F23" s="78">
        <v>-71.370613999999989</v>
      </c>
      <c r="G23" s="28">
        <v>5.6301651566741306E-3</v>
      </c>
      <c r="H23" s="159">
        <v>46.881881</v>
      </c>
      <c r="I23" s="159">
        <v>34.442315999999998</v>
      </c>
      <c r="J23" s="28">
        <v>-0.26533843639934163</v>
      </c>
      <c r="K23" s="78">
        <v>-12.439565000000002</v>
      </c>
      <c r="L23" s="161">
        <v>5.2209252985599176E-3</v>
      </c>
    </row>
    <row r="24" spans="2:12" x14ac:dyDescent="0.2">
      <c r="B24" s="25" t="s">
        <v>125</v>
      </c>
      <c r="C24" s="186">
        <v>420.18012800000002</v>
      </c>
      <c r="D24" s="186">
        <v>194.24423999999999</v>
      </c>
      <c r="E24" s="26">
        <v>-0.53771197861123032</v>
      </c>
      <c r="F24" s="77">
        <v>-225.93588800000003</v>
      </c>
      <c r="G24" s="26">
        <v>4.2249654160344758E-3</v>
      </c>
      <c r="H24" s="186">
        <v>37.724364999999999</v>
      </c>
      <c r="I24" s="186">
        <v>32.070439999999998</v>
      </c>
      <c r="J24" s="26">
        <v>-0.14987462346947389</v>
      </c>
      <c r="K24" s="77">
        <v>-5.653925000000001</v>
      </c>
      <c r="L24" s="160">
        <v>4.8613853822126228E-3</v>
      </c>
    </row>
    <row r="25" spans="2:12" x14ac:dyDescent="0.2">
      <c r="B25" s="27" t="s">
        <v>121</v>
      </c>
      <c r="C25" s="159">
        <v>119.596186</v>
      </c>
      <c r="D25" s="159">
        <v>141.072924</v>
      </c>
      <c r="E25" s="28">
        <v>0.17957711460798587</v>
      </c>
      <c r="F25" s="78">
        <v>21.476737999999997</v>
      </c>
      <c r="G25" s="28">
        <v>3.0684473580213237E-3</v>
      </c>
      <c r="H25" s="159">
        <v>14.535826999999999</v>
      </c>
      <c r="I25" s="159">
        <v>28.467891000000002</v>
      </c>
      <c r="J25" s="28">
        <v>0.95846380119961538</v>
      </c>
      <c r="K25" s="78">
        <v>13.932064000000002</v>
      </c>
      <c r="L25" s="161">
        <v>4.315294369825369E-3</v>
      </c>
    </row>
    <row r="26" spans="2:12" x14ac:dyDescent="0.2">
      <c r="B26" s="25" t="s">
        <v>124</v>
      </c>
      <c r="C26" s="186">
        <v>263.11964899999998</v>
      </c>
      <c r="D26" s="186">
        <v>172.080658</v>
      </c>
      <c r="E26" s="26">
        <v>-0.34599845106968807</v>
      </c>
      <c r="F26" s="77">
        <v>-91.038990999999982</v>
      </c>
      <c r="G26" s="26">
        <v>3.7428900276191271E-3</v>
      </c>
      <c r="H26" s="186">
        <v>21.229012999999998</v>
      </c>
      <c r="I26" s="186">
        <v>24.419711</v>
      </c>
      <c r="J26" s="26">
        <v>0.15029893288020513</v>
      </c>
      <c r="K26" s="77">
        <v>3.1906980000000011</v>
      </c>
      <c r="L26" s="160">
        <v>3.7016525527325721E-3</v>
      </c>
    </row>
    <row r="27" spans="2:12" x14ac:dyDescent="0.2">
      <c r="B27" s="27" t="s">
        <v>114</v>
      </c>
      <c r="C27" s="159">
        <v>148.71078900000001</v>
      </c>
      <c r="D27" s="159">
        <v>150.75189</v>
      </c>
      <c r="E27" s="28">
        <v>1.3725305431605328E-2</v>
      </c>
      <c r="F27" s="78">
        <v>2.0411009999999976</v>
      </c>
      <c r="G27" s="28">
        <v>3.2789725021026804E-3</v>
      </c>
      <c r="H27" s="159">
        <v>21.434493</v>
      </c>
      <c r="I27" s="159">
        <v>17.907554000000001</v>
      </c>
      <c r="J27" s="28">
        <v>-0.16454501629686313</v>
      </c>
      <c r="K27" s="78">
        <v>-3.5269389999999987</v>
      </c>
      <c r="L27" s="161">
        <v>2.7145097244310706E-3</v>
      </c>
    </row>
    <row r="28" spans="2:12" x14ac:dyDescent="0.2">
      <c r="B28" s="25" t="s">
        <v>118</v>
      </c>
      <c r="C28" s="186">
        <v>208.33280199999999</v>
      </c>
      <c r="D28" s="186">
        <v>103.856115</v>
      </c>
      <c r="E28" s="26">
        <v>-0.50148937659850601</v>
      </c>
      <c r="F28" s="77">
        <v>-104.47668699999998</v>
      </c>
      <c r="G28" s="26">
        <v>2.2589524102166396E-3</v>
      </c>
      <c r="H28" s="186">
        <v>52.905011000000002</v>
      </c>
      <c r="I28" s="186">
        <v>15.934732</v>
      </c>
      <c r="J28" s="26">
        <v>-0.69880486368295058</v>
      </c>
      <c r="K28" s="77">
        <v>-36.970279000000005</v>
      </c>
      <c r="L28" s="160">
        <v>2.4154602560574694E-3</v>
      </c>
    </row>
    <row r="29" spans="2:12" x14ac:dyDescent="0.2">
      <c r="B29" s="27" t="s">
        <v>122</v>
      </c>
      <c r="C29" s="159">
        <v>162.17728099999999</v>
      </c>
      <c r="D29" s="159">
        <v>96.402327999999997</v>
      </c>
      <c r="E29" s="28">
        <v>-0.40557439731647738</v>
      </c>
      <c r="F29" s="78">
        <v>-65.774952999999996</v>
      </c>
      <c r="G29" s="28">
        <v>2.0968266643335834E-3</v>
      </c>
      <c r="H29" s="159">
        <v>18.868372999999998</v>
      </c>
      <c r="I29" s="159">
        <v>15.482635</v>
      </c>
      <c r="J29" s="28">
        <v>-0.17943984889423159</v>
      </c>
      <c r="K29" s="78">
        <v>-3.3857379999999981</v>
      </c>
      <c r="L29" s="161">
        <v>2.3469293052148189E-3</v>
      </c>
    </row>
    <row r="30" spans="2:12" x14ac:dyDescent="0.2">
      <c r="B30" s="25" t="s">
        <v>126</v>
      </c>
      <c r="C30" s="186">
        <v>8.0664309999999997</v>
      </c>
      <c r="D30" s="186">
        <v>5.6919880000000003</v>
      </c>
      <c r="E30" s="26">
        <v>-0.29436103773775535</v>
      </c>
      <c r="F30" s="77">
        <v>-2.3744429999999994</v>
      </c>
      <c r="G30" s="26">
        <v>1.2380522814207126E-4</v>
      </c>
      <c r="H30" s="229">
        <v>2.1314329999999999</v>
      </c>
      <c r="I30" s="229">
        <v>1.5122310000000001</v>
      </c>
      <c r="J30" s="26">
        <v>-0.29050971810983495</v>
      </c>
      <c r="K30" s="77">
        <v>-0.61920199999999981</v>
      </c>
      <c r="L30" s="160">
        <v>2.2923095778944029E-4</v>
      </c>
    </row>
    <row r="31" spans="2:12" x14ac:dyDescent="0.2">
      <c r="B31" s="27" t="s">
        <v>120</v>
      </c>
      <c r="C31" s="159">
        <v>19.383061999999999</v>
      </c>
      <c r="D31" s="159">
        <v>13.152407999999999</v>
      </c>
      <c r="E31" s="28">
        <v>-0.32144838622504535</v>
      </c>
      <c r="F31" s="78">
        <v>-6.2306539999999995</v>
      </c>
      <c r="G31" s="28">
        <v>2.8607524700642432E-4</v>
      </c>
      <c r="H31" s="159">
        <v>1.724844</v>
      </c>
      <c r="I31" s="159">
        <v>1.3094669999999999</v>
      </c>
      <c r="J31" s="28">
        <v>-0.2408200393774742</v>
      </c>
      <c r="K31" s="78">
        <v>-0.41537700000000011</v>
      </c>
      <c r="L31" s="161">
        <v>1.9849505439556851E-4</v>
      </c>
    </row>
    <row r="32" spans="2:12" x14ac:dyDescent="0.2">
      <c r="B32" s="25" t="s">
        <v>127</v>
      </c>
      <c r="C32" s="186">
        <v>20.753890999999999</v>
      </c>
      <c r="D32" s="186">
        <v>12.393831</v>
      </c>
      <c r="E32" s="26">
        <v>-0.4028189220035896</v>
      </c>
      <c r="F32" s="77">
        <v>-8.3600599999999989</v>
      </c>
      <c r="G32" s="26">
        <v>2.6957559898391833E-4</v>
      </c>
      <c r="H32" s="186">
        <v>2.8141699999999998</v>
      </c>
      <c r="I32" s="186">
        <v>1.291094</v>
      </c>
      <c r="J32" s="26">
        <v>-0.54121677084184672</v>
      </c>
      <c r="K32" s="77">
        <v>-1.5230759999999999</v>
      </c>
      <c r="L32" s="160">
        <v>1.9570999021723505E-4</v>
      </c>
    </row>
    <row r="33" spans="2:12" x14ac:dyDescent="0.2">
      <c r="B33" s="27" t="s">
        <v>128</v>
      </c>
      <c r="C33" s="230">
        <v>1.8159000000000001</v>
      </c>
      <c r="D33" s="230">
        <v>2.1550319999999998</v>
      </c>
      <c r="E33" s="28">
        <v>0.18675698000991225</v>
      </c>
      <c r="F33" s="78">
        <v>0.33913199999999977</v>
      </c>
      <c r="G33" s="28">
        <v>4.6873645624949332E-5</v>
      </c>
      <c r="H33" s="236">
        <v>0.27219900000000002</v>
      </c>
      <c r="I33" s="236">
        <v>0.26100800000000002</v>
      </c>
      <c r="J33" s="28">
        <v>-4.1113303134838852E-2</v>
      </c>
      <c r="K33" s="235">
        <v>-1.1191000000000006E-2</v>
      </c>
      <c r="L33" s="161">
        <v>3.9564797858730733E-5</v>
      </c>
    </row>
    <row r="34" spans="2:12" ht="10.8" thickBot="1" x14ac:dyDescent="0.25">
      <c r="B34" s="31" t="s">
        <v>21</v>
      </c>
      <c r="C34" s="90">
        <v>58246.879745999999</v>
      </c>
      <c r="D34" s="90">
        <v>45975.34438100001</v>
      </c>
      <c r="E34" s="32">
        <v>-0.21068142050721117</v>
      </c>
      <c r="F34" s="90">
        <v>-12271.535364999989</v>
      </c>
      <c r="G34" s="32">
        <v>1</v>
      </c>
      <c r="H34" s="90">
        <v>8206.7341619999988</v>
      </c>
      <c r="I34" s="90">
        <v>6596.9754460000004</v>
      </c>
      <c r="J34" s="32">
        <v>-0.19615095167255869</v>
      </c>
      <c r="K34" s="90">
        <v>-1609.7587159999985</v>
      </c>
      <c r="L34" s="32">
        <v>1</v>
      </c>
    </row>
    <row r="36" spans="2:12" x14ac:dyDescent="0.2">
      <c r="B36" s="252" t="s">
        <v>169</v>
      </c>
      <c r="C36" s="252"/>
      <c r="D36" s="252"/>
      <c r="E36" s="252"/>
      <c r="F36" s="252"/>
      <c r="G36" s="252"/>
      <c r="H36" s="252"/>
      <c r="I36" s="252"/>
      <c r="J36" s="252"/>
      <c r="K36" s="252"/>
    </row>
    <row r="37" spans="2:12" x14ac:dyDescent="0.2">
      <c r="B37" s="241" t="s">
        <v>177</v>
      </c>
      <c r="C37" s="241"/>
      <c r="D37" s="241"/>
      <c r="E37" s="241"/>
      <c r="F37" s="241"/>
      <c r="G37" s="241"/>
      <c r="H37" s="241"/>
      <c r="I37" s="241"/>
      <c r="J37" s="241"/>
      <c r="K37" s="241"/>
    </row>
  </sheetData>
  <sortState xmlns:xlrd2="http://schemas.microsoft.com/office/spreadsheetml/2017/richdata2" ref="B8:L33">
    <sortCondition descending="1" ref="I8:I33"/>
  </sortState>
  <mergeCells count="7">
    <mergeCell ref="B2:K2"/>
    <mergeCell ref="B3:K3"/>
    <mergeCell ref="B37:K37"/>
    <mergeCell ref="B36:K36"/>
    <mergeCell ref="B6:B7"/>
    <mergeCell ref="C6:G6"/>
    <mergeCell ref="H6:L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59999389629810485"/>
    <pageSetUpPr fitToPage="1"/>
  </sheetPr>
  <dimension ref="A2:L38"/>
  <sheetViews>
    <sheetView showGridLines="0" workbookViewId="0">
      <selection activeCell="A3" sqref="A3"/>
    </sheetView>
  </sheetViews>
  <sheetFormatPr baseColWidth="10" defaultColWidth="11.44140625" defaultRowHeight="10.199999999999999" x14ac:dyDescent="0.2"/>
  <cols>
    <col min="1" max="1" width="11.44140625" style="36"/>
    <col min="2" max="2" width="51.109375" style="36" customWidth="1"/>
    <col min="3" max="13" width="11.44140625" style="36"/>
    <col min="14" max="14" width="17.5546875" style="36" customWidth="1"/>
    <col min="15" max="17" width="11.44140625" style="36"/>
    <col min="18" max="18" width="11.44140625" style="36" customWidth="1"/>
    <col min="19" max="16384" width="11.44140625" style="36"/>
  </cols>
  <sheetData>
    <row r="2" spans="1:12" x14ac:dyDescent="0.2">
      <c r="A2" s="36" t="s">
        <v>171</v>
      </c>
      <c r="B2" s="241" t="s">
        <v>179</v>
      </c>
      <c r="C2" s="241"/>
      <c r="D2" s="241"/>
      <c r="E2" s="241"/>
      <c r="F2" s="241"/>
      <c r="G2" s="241"/>
      <c r="H2" s="241"/>
      <c r="I2" s="241"/>
      <c r="J2" s="241"/>
      <c r="K2" s="241"/>
    </row>
    <row r="3" spans="1:12" x14ac:dyDescent="0.2">
      <c r="B3" s="241" t="s">
        <v>163</v>
      </c>
      <c r="C3" s="241"/>
      <c r="D3" s="241"/>
      <c r="E3" s="241"/>
      <c r="F3" s="241"/>
      <c r="G3" s="241"/>
      <c r="H3" s="241"/>
      <c r="I3" s="241"/>
      <c r="J3" s="241"/>
      <c r="K3" s="241"/>
    </row>
    <row r="5" spans="1:12" ht="10.8" thickBot="1" x14ac:dyDescent="0.25"/>
    <row r="6" spans="1:12" x14ac:dyDescent="0.2">
      <c r="B6" s="270" t="s">
        <v>130</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5" t="s">
        <v>131</v>
      </c>
      <c r="C8" s="164">
        <v>143.29209599999999</v>
      </c>
      <c r="D8" s="164">
        <v>140.69194400000001</v>
      </c>
      <c r="E8" s="42">
        <v>-1.8145815942283261E-2</v>
      </c>
      <c r="F8" s="46">
        <v>-2.60015199999998</v>
      </c>
      <c r="G8" s="42">
        <v>0.11703548460456575</v>
      </c>
      <c r="H8" s="164">
        <v>31.724705</v>
      </c>
      <c r="I8" s="164">
        <v>18.11412</v>
      </c>
      <c r="J8" s="42">
        <v>-0.42902164102077545</v>
      </c>
      <c r="K8" s="46">
        <v>-13.610585</v>
      </c>
      <c r="L8" s="42">
        <v>0.10529259420080436</v>
      </c>
    </row>
    <row r="9" spans="1:12" x14ac:dyDescent="0.2">
      <c r="B9" s="27" t="s">
        <v>132</v>
      </c>
      <c r="C9" s="231">
        <v>87.493184999999997</v>
      </c>
      <c r="D9" s="231">
        <v>138.10405700000001</v>
      </c>
      <c r="E9" s="43">
        <v>0.57845501909663044</v>
      </c>
      <c r="F9" s="47">
        <v>50.610872000000015</v>
      </c>
      <c r="G9" s="43">
        <v>0.11488273441478335</v>
      </c>
      <c r="H9" s="231">
        <v>12.258725</v>
      </c>
      <c r="I9" s="231">
        <v>17.021250999999999</v>
      </c>
      <c r="J9" s="43">
        <v>0.38850092485148324</v>
      </c>
      <c r="K9" s="47">
        <v>4.7625259999999994</v>
      </c>
      <c r="L9" s="43">
        <v>9.8940035416185568E-2</v>
      </c>
    </row>
    <row r="10" spans="1:12" x14ac:dyDescent="0.2">
      <c r="B10" s="25" t="s">
        <v>135</v>
      </c>
      <c r="C10" s="164">
        <v>33.217255999999999</v>
      </c>
      <c r="D10" s="164">
        <v>58.547631000000003</v>
      </c>
      <c r="E10" s="42">
        <v>0.76256675144990926</v>
      </c>
      <c r="F10" s="46">
        <v>25.330375000000004</v>
      </c>
      <c r="G10" s="42">
        <v>4.8703217623706274E-2</v>
      </c>
      <c r="H10" s="187">
        <v>7.1646380000000001</v>
      </c>
      <c r="I10" s="187">
        <v>9.7274209999999997</v>
      </c>
      <c r="J10" s="42">
        <v>0.35769888164621855</v>
      </c>
      <c r="K10" s="46">
        <v>2.5627829999999996</v>
      </c>
      <c r="L10" s="42">
        <v>5.654292849850738E-2</v>
      </c>
    </row>
    <row r="11" spans="1:12" x14ac:dyDescent="0.2">
      <c r="B11" s="27" t="s">
        <v>133</v>
      </c>
      <c r="C11" s="231">
        <v>68.914286000000004</v>
      </c>
      <c r="D11" s="231">
        <v>100.890373</v>
      </c>
      <c r="E11" s="43">
        <v>0.46399794376451919</v>
      </c>
      <c r="F11" s="47">
        <v>31.976086999999993</v>
      </c>
      <c r="G11" s="43">
        <v>8.3926295708803306E-2</v>
      </c>
      <c r="H11" s="165">
        <v>10.080258000000001</v>
      </c>
      <c r="I11" s="197">
        <v>9.3078249999999993</v>
      </c>
      <c r="J11" s="43">
        <v>-7.6628296617011316E-2</v>
      </c>
      <c r="K11" s="47">
        <v>-0.77243300000000126</v>
      </c>
      <c r="L11" s="43">
        <v>5.4103927798706299E-2</v>
      </c>
    </row>
    <row r="12" spans="1:12" x14ac:dyDescent="0.2">
      <c r="B12" s="25" t="s">
        <v>241</v>
      </c>
      <c r="C12" s="187">
        <v>0.271013</v>
      </c>
      <c r="D12" s="164">
        <v>47.759366999999997</v>
      </c>
      <c r="E12" s="42">
        <v>175.22537295258897</v>
      </c>
      <c r="F12" s="46">
        <v>47.488353999999994</v>
      </c>
      <c r="G12" s="42">
        <v>3.9728931894297409E-2</v>
      </c>
      <c r="H12" s="237">
        <v>5.0500000000000003E-2</v>
      </c>
      <c r="I12" s="187">
        <v>7.9798330000000002</v>
      </c>
      <c r="J12" s="44">
        <v>157.01649504950495</v>
      </c>
      <c r="K12" s="46">
        <v>7.9293329999999997</v>
      </c>
      <c r="L12" s="42">
        <v>4.6384661129504901E-2</v>
      </c>
    </row>
    <row r="13" spans="1:12" x14ac:dyDescent="0.2">
      <c r="B13" s="27" t="s">
        <v>134</v>
      </c>
      <c r="C13" s="231">
        <v>44.059140999999997</v>
      </c>
      <c r="D13" s="231">
        <v>43.684837999999999</v>
      </c>
      <c r="E13" s="43">
        <v>-8.4954674899357929E-3</v>
      </c>
      <c r="F13" s="47">
        <v>-0.37430299999999761</v>
      </c>
      <c r="G13" s="43">
        <v>3.633950914205826E-2</v>
      </c>
      <c r="H13" s="197">
        <v>5.160965</v>
      </c>
      <c r="I13" s="197">
        <v>7.1821520000000003</v>
      </c>
      <c r="J13" s="43">
        <v>0.39162966615739503</v>
      </c>
      <c r="K13" s="47">
        <v>2.0211870000000003</v>
      </c>
      <c r="L13" s="43">
        <v>4.1747952206593282E-2</v>
      </c>
    </row>
    <row r="14" spans="1:12" x14ac:dyDescent="0.2">
      <c r="B14" s="25" t="s">
        <v>239</v>
      </c>
      <c r="C14" s="187">
        <v>7.857888</v>
      </c>
      <c r="D14" s="164">
        <v>12.902991</v>
      </c>
      <c r="E14" s="42">
        <v>0.64204312914615236</v>
      </c>
      <c r="F14" s="46">
        <v>5.0451030000000001</v>
      </c>
      <c r="G14" s="42">
        <v>1.0733434776715791E-2</v>
      </c>
      <c r="H14" s="187">
        <v>5.3171410000000003</v>
      </c>
      <c r="I14" s="187">
        <v>5.347912</v>
      </c>
      <c r="J14" s="42">
        <v>5.7871325962579601E-3</v>
      </c>
      <c r="K14" s="46">
        <v>3.077099999999966E-2</v>
      </c>
      <c r="L14" s="42">
        <v>3.1085999653177303E-2</v>
      </c>
    </row>
    <row r="15" spans="1:12" x14ac:dyDescent="0.2">
      <c r="B15" s="27" t="s">
        <v>142</v>
      </c>
      <c r="C15" s="197">
        <v>7.3683480000000001</v>
      </c>
      <c r="D15" s="231">
        <v>33.340428000000003</v>
      </c>
      <c r="E15" s="43">
        <v>3.5248172317594122</v>
      </c>
      <c r="F15" s="47">
        <v>25.972080000000002</v>
      </c>
      <c r="G15" s="43">
        <v>2.7734446173432882E-2</v>
      </c>
      <c r="H15" s="197">
        <v>1.395159</v>
      </c>
      <c r="I15" s="197">
        <v>5.0907840000000002</v>
      </c>
      <c r="J15" s="43">
        <v>2.6488916317064937</v>
      </c>
      <c r="K15" s="47">
        <v>3.6956250000000002</v>
      </c>
      <c r="L15" s="43">
        <v>2.9591382516840323E-2</v>
      </c>
    </row>
    <row r="16" spans="1:12" x14ac:dyDescent="0.2">
      <c r="B16" s="25" t="s">
        <v>184</v>
      </c>
      <c r="C16" s="187">
        <v>4.3081649999999998</v>
      </c>
      <c r="D16" s="164">
        <v>17.563514000000001</v>
      </c>
      <c r="E16" s="42">
        <v>3.0767969657615257</v>
      </c>
      <c r="F16" s="46">
        <v>13.255349000000002</v>
      </c>
      <c r="G16" s="42">
        <v>1.4610320348896986E-2</v>
      </c>
      <c r="H16" s="187">
        <v>0.50451800000000002</v>
      </c>
      <c r="I16" s="187">
        <v>4.9804029999999999</v>
      </c>
      <c r="J16" s="42">
        <v>8.871606166677898</v>
      </c>
      <c r="K16" s="46">
        <v>4.4758849999999999</v>
      </c>
      <c r="L16" s="42">
        <v>2.8949766924116029E-2</v>
      </c>
    </row>
    <row r="17" spans="2:12" x14ac:dyDescent="0.2">
      <c r="B17" s="27" t="s">
        <v>145</v>
      </c>
      <c r="C17" s="197">
        <v>8.7537970000000005</v>
      </c>
      <c r="D17" s="231">
        <v>27.497464000000001</v>
      </c>
      <c r="E17" s="43">
        <v>2.1412042111554563</v>
      </c>
      <c r="F17" s="47">
        <v>18.743667000000002</v>
      </c>
      <c r="G17" s="43">
        <v>2.2873939567119785E-2</v>
      </c>
      <c r="H17" s="197">
        <v>1.2441789999999999</v>
      </c>
      <c r="I17" s="197">
        <v>4.9784949999999997</v>
      </c>
      <c r="J17" s="43">
        <v>3.0014298585653671</v>
      </c>
      <c r="K17" s="47">
        <v>3.7343159999999997</v>
      </c>
      <c r="L17" s="43">
        <v>2.893867622416841E-2</v>
      </c>
    </row>
    <row r="18" spans="2:12" x14ac:dyDescent="0.2">
      <c r="B18" s="25" t="s">
        <v>138</v>
      </c>
      <c r="C18" s="164">
        <v>19.826606999999999</v>
      </c>
      <c r="D18" s="164">
        <v>36.225900000000003</v>
      </c>
      <c r="E18" s="42">
        <v>0.82713562638327387</v>
      </c>
      <c r="F18" s="46">
        <v>16.399293000000004</v>
      </c>
      <c r="G18" s="42">
        <v>3.0134744330041659E-2</v>
      </c>
      <c r="H18" s="187">
        <v>1.4216169999999999</v>
      </c>
      <c r="I18" s="187">
        <v>4.8350410000000004</v>
      </c>
      <c r="J18" s="42">
        <v>2.4010855244415343</v>
      </c>
      <c r="K18" s="46">
        <v>3.4134240000000005</v>
      </c>
      <c r="L18" s="42">
        <v>2.8104816019616265E-2</v>
      </c>
    </row>
    <row r="19" spans="2:12" x14ac:dyDescent="0.2">
      <c r="B19" s="27" t="s">
        <v>136</v>
      </c>
      <c r="C19" s="231">
        <v>30.202261</v>
      </c>
      <c r="D19" s="231">
        <v>35.892606999999998</v>
      </c>
      <c r="E19" s="43">
        <v>0.18840794733877697</v>
      </c>
      <c r="F19" s="47">
        <v>5.6903459999999981</v>
      </c>
      <c r="G19" s="43">
        <v>2.9857492437280052E-2</v>
      </c>
      <c r="H19" s="197">
        <v>3.772138</v>
      </c>
      <c r="I19" s="197">
        <v>4.6986499999999998</v>
      </c>
      <c r="J19" s="43">
        <v>0.24561985802216135</v>
      </c>
      <c r="K19" s="47">
        <v>0.92651199999999978</v>
      </c>
      <c r="L19" s="43">
        <v>2.7312011168172088E-2</v>
      </c>
    </row>
    <row r="20" spans="2:12" x14ac:dyDescent="0.2">
      <c r="B20" s="25" t="s">
        <v>137</v>
      </c>
      <c r="C20" s="164">
        <v>13.878391000000001</v>
      </c>
      <c r="D20" s="164">
        <v>31.786888000000001</v>
      </c>
      <c r="E20" s="42">
        <v>1.2903871205242741</v>
      </c>
      <c r="F20" s="46">
        <v>17.908497000000001</v>
      </c>
      <c r="G20" s="42">
        <v>2.6442124086017718E-2</v>
      </c>
      <c r="H20" s="187">
        <v>3.7760039999999999</v>
      </c>
      <c r="I20" s="187">
        <v>4.0941000000000001</v>
      </c>
      <c r="J20" s="42">
        <v>8.4241436184919305E-2</v>
      </c>
      <c r="K20" s="46">
        <v>0.31809600000000016</v>
      </c>
      <c r="L20" s="42">
        <v>2.3797921727222362E-2</v>
      </c>
    </row>
    <row r="21" spans="2:12" x14ac:dyDescent="0.2">
      <c r="B21" s="27" t="s">
        <v>139</v>
      </c>
      <c r="C21" s="231">
        <v>17.466825</v>
      </c>
      <c r="D21" s="231">
        <v>25.894238999999999</v>
      </c>
      <c r="E21" s="43">
        <v>0.48248116071466907</v>
      </c>
      <c r="F21" s="47">
        <v>8.4274139999999989</v>
      </c>
      <c r="G21" s="43">
        <v>2.1540286697804431E-2</v>
      </c>
      <c r="H21" s="197">
        <v>2.5041180000000001</v>
      </c>
      <c r="I21" s="197">
        <v>3.480534</v>
      </c>
      <c r="J21" s="43">
        <v>0.3899241169944867</v>
      </c>
      <c r="K21" s="47">
        <v>0.97641599999999995</v>
      </c>
      <c r="L21" s="43">
        <v>2.0231424660105069E-2</v>
      </c>
    </row>
    <row r="22" spans="2:12" x14ac:dyDescent="0.2">
      <c r="B22" s="25" t="s">
        <v>243</v>
      </c>
      <c r="C22" s="164">
        <v>15.122184000000001</v>
      </c>
      <c r="D22" s="164">
        <v>15.648318</v>
      </c>
      <c r="E22" s="42">
        <v>3.4792196682701393E-2</v>
      </c>
      <c r="F22" s="46">
        <v>0.52613399999999899</v>
      </c>
      <c r="G22" s="42">
        <v>1.3017152427550145E-2</v>
      </c>
      <c r="H22" s="187">
        <v>1.3518760000000001</v>
      </c>
      <c r="I22" s="187">
        <v>3.1284169999999998</v>
      </c>
      <c r="J22" s="42">
        <v>1.3141301421136253</v>
      </c>
      <c r="K22" s="46">
        <v>1.7765409999999997</v>
      </c>
      <c r="L22" s="42">
        <v>1.8184661560809896E-2</v>
      </c>
    </row>
    <row r="23" spans="2:12" x14ac:dyDescent="0.2">
      <c r="B23" s="27" t="s">
        <v>143</v>
      </c>
      <c r="C23" s="231">
        <v>11.127860999999999</v>
      </c>
      <c r="D23" s="231">
        <v>17.022091</v>
      </c>
      <c r="E23" s="43">
        <v>0.52968220936620258</v>
      </c>
      <c r="F23" s="47">
        <v>5.8942300000000003</v>
      </c>
      <c r="G23" s="43">
        <v>1.4159934197568676E-2</v>
      </c>
      <c r="H23" s="197">
        <v>1.7810680000000001</v>
      </c>
      <c r="I23" s="197">
        <v>2.9667590000000001</v>
      </c>
      <c r="J23" s="43">
        <v>0.66571910786112598</v>
      </c>
      <c r="K23" s="47">
        <v>1.1856910000000001</v>
      </c>
      <c r="L23" s="43">
        <v>1.7244986313361299E-2</v>
      </c>
    </row>
    <row r="24" spans="2:12" x14ac:dyDescent="0.2">
      <c r="B24" s="25" t="s">
        <v>238</v>
      </c>
      <c r="C24" s="187">
        <v>4.9564589999999997</v>
      </c>
      <c r="D24" s="187">
        <v>7.6985039999999998</v>
      </c>
      <c r="E24" s="42">
        <v>0.55322660794732692</v>
      </c>
      <c r="F24" s="46">
        <v>2.7420450000000001</v>
      </c>
      <c r="G24" s="42">
        <v>6.4040493062643856E-3</v>
      </c>
      <c r="H24" s="187">
        <v>0.53184100000000001</v>
      </c>
      <c r="I24" s="187">
        <v>2.8147359999999999</v>
      </c>
      <c r="J24" s="42">
        <v>4.2924389056127676</v>
      </c>
      <c r="K24" s="46">
        <v>2.2828949999999999</v>
      </c>
      <c r="L24" s="42">
        <v>1.6361316775553837E-2</v>
      </c>
    </row>
    <row r="25" spans="2:12" x14ac:dyDescent="0.2">
      <c r="B25" s="27" t="s">
        <v>141</v>
      </c>
      <c r="C25" s="197">
        <v>8.5318349999999992</v>
      </c>
      <c r="D25" s="231">
        <v>13.840241000000001</v>
      </c>
      <c r="E25" s="43">
        <v>0.62218807560155609</v>
      </c>
      <c r="F25" s="47">
        <v>5.3084060000000015</v>
      </c>
      <c r="G25" s="43">
        <v>1.1513092124727339E-2</v>
      </c>
      <c r="H25" s="197">
        <v>0.95325700000000002</v>
      </c>
      <c r="I25" s="197">
        <v>2.4382299999999999</v>
      </c>
      <c r="J25" s="43">
        <v>1.5577887180477035</v>
      </c>
      <c r="K25" s="47">
        <v>1.4849729999999999</v>
      </c>
      <c r="L25" s="43">
        <v>1.4172786862305605E-2</v>
      </c>
    </row>
    <row r="26" spans="2:12" x14ac:dyDescent="0.2">
      <c r="B26" s="25" t="s">
        <v>144</v>
      </c>
      <c r="C26" s="187">
        <v>9.9396500000000003</v>
      </c>
      <c r="D26" s="164">
        <v>16.255621000000001</v>
      </c>
      <c r="E26" s="42">
        <v>0.63543193170785695</v>
      </c>
      <c r="F26" s="46">
        <v>6.3159710000000011</v>
      </c>
      <c r="G26" s="42">
        <v>1.3522341274089978E-2</v>
      </c>
      <c r="H26" s="187">
        <v>0.76389399999999996</v>
      </c>
      <c r="I26" s="187">
        <v>2.4328729999999998</v>
      </c>
      <c r="J26" s="42">
        <v>2.1848306178605932</v>
      </c>
      <c r="K26" s="46">
        <v>1.6689789999999998</v>
      </c>
      <c r="L26" s="42">
        <v>1.4141648036509281E-2</v>
      </c>
    </row>
    <row r="27" spans="2:12" x14ac:dyDescent="0.2">
      <c r="B27" s="27" t="s">
        <v>217</v>
      </c>
      <c r="C27" s="197">
        <v>7.9035209999999996</v>
      </c>
      <c r="D27" s="197">
        <v>8.1501599999999996</v>
      </c>
      <c r="E27" s="43">
        <v>3.1206218089380622E-2</v>
      </c>
      <c r="F27" s="47">
        <v>0.24663900000000005</v>
      </c>
      <c r="G27" s="43">
        <v>6.7797622101571607E-3</v>
      </c>
      <c r="H27" s="197">
        <v>0.22134400000000001</v>
      </c>
      <c r="I27" s="197">
        <v>2.4087390000000002</v>
      </c>
      <c r="J27" s="43">
        <v>9.8823324779528701</v>
      </c>
      <c r="K27" s="47">
        <v>2.187395</v>
      </c>
      <c r="L27" s="43">
        <v>1.4001363470190731E-2</v>
      </c>
    </row>
    <row r="28" spans="2:12" x14ac:dyDescent="0.2">
      <c r="B28" s="25" t="s">
        <v>140</v>
      </c>
      <c r="C28" s="164">
        <v>14.281736</v>
      </c>
      <c r="D28" s="164">
        <v>25.967904000000001</v>
      </c>
      <c r="E28" s="42">
        <v>0.81825962894146764</v>
      </c>
      <c r="F28" s="46">
        <v>11.686168</v>
      </c>
      <c r="G28" s="42">
        <v>2.160156539456759E-2</v>
      </c>
      <c r="H28" s="187">
        <v>3.0027529999999998</v>
      </c>
      <c r="I28" s="187">
        <v>2.305841</v>
      </c>
      <c r="J28" s="42">
        <v>-0.23209101780932362</v>
      </c>
      <c r="K28" s="46">
        <v>-0.69691199999999975</v>
      </c>
      <c r="L28" s="42">
        <v>1.3403244579619486E-2</v>
      </c>
    </row>
    <row r="29" spans="2:12" x14ac:dyDescent="0.2">
      <c r="B29" s="27" t="s">
        <v>240</v>
      </c>
      <c r="C29" s="197">
        <v>2.4034439999999999</v>
      </c>
      <c r="D29" s="197">
        <v>3.033032</v>
      </c>
      <c r="E29" s="43">
        <v>0.26195243159399606</v>
      </c>
      <c r="F29" s="47">
        <v>0.62958800000000004</v>
      </c>
      <c r="G29" s="43">
        <v>2.5230468770916638E-3</v>
      </c>
      <c r="H29" s="197">
        <v>0.100587</v>
      </c>
      <c r="I29" s="197">
        <v>1.654433</v>
      </c>
      <c r="J29" s="43">
        <v>15.447781522463142</v>
      </c>
      <c r="K29" s="47">
        <v>1.5538460000000001</v>
      </c>
      <c r="L29" s="43">
        <v>9.6167819635411145E-3</v>
      </c>
    </row>
    <row r="30" spans="2:12" x14ac:dyDescent="0.2">
      <c r="B30" s="25" t="s">
        <v>242</v>
      </c>
      <c r="C30" s="187">
        <v>3.0149059999999999</v>
      </c>
      <c r="D30" s="187">
        <v>6.7912970000000001</v>
      </c>
      <c r="E30" s="42">
        <v>1.2525733803972661</v>
      </c>
      <c r="F30" s="46">
        <v>3.7763910000000003</v>
      </c>
      <c r="G30" s="42">
        <v>5.6493834180621856E-3</v>
      </c>
      <c r="H30" s="187">
        <v>0.59174000000000004</v>
      </c>
      <c r="I30" s="187">
        <v>1.6220429999999999</v>
      </c>
      <c r="J30" s="42">
        <v>1.7411413796599855</v>
      </c>
      <c r="K30" s="174">
        <v>1.030303</v>
      </c>
      <c r="L30" s="42">
        <v>9.4285074502794119E-3</v>
      </c>
    </row>
    <row r="31" spans="2:12" x14ac:dyDescent="0.2">
      <c r="B31" s="27" t="s">
        <v>244</v>
      </c>
      <c r="C31" s="197">
        <v>2.522097</v>
      </c>
      <c r="D31" s="165">
        <v>10.236032</v>
      </c>
      <c r="E31" s="43">
        <v>3.0585401751003234</v>
      </c>
      <c r="F31" s="47">
        <v>7.7139349999999993</v>
      </c>
      <c r="G31" s="43">
        <v>8.5149080429782267E-3</v>
      </c>
      <c r="H31" s="197">
        <v>0.35741299999999998</v>
      </c>
      <c r="I31" s="197">
        <v>1.5707089999999999</v>
      </c>
      <c r="J31" s="43">
        <v>3.3946610783603282</v>
      </c>
      <c r="K31" s="47">
        <v>1.2132959999999999</v>
      </c>
      <c r="L31" s="43">
        <v>9.1301164696132742E-3</v>
      </c>
    </row>
    <row r="32" spans="2:12" x14ac:dyDescent="0.2">
      <c r="B32" s="25" t="s">
        <v>218</v>
      </c>
      <c r="C32" s="187">
        <v>3.082427</v>
      </c>
      <c r="D32" s="187">
        <v>9.2835319999999992</v>
      </c>
      <c r="E32" s="42">
        <v>2.011760538043561</v>
      </c>
      <c r="F32" s="46">
        <v>6.2011049999999992</v>
      </c>
      <c r="G32" s="42">
        <v>7.7225648858899364E-3</v>
      </c>
      <c r="H32" s="187">
        <v>1.2904150000000001</v>
      </c>
      <c r="I32" s="187">
        <v>1.542896</v>
      </c>
      <c r="J32" s="42">
        <v>0.19565876094124746</v>
      </c>
      <c r="K32" s="46">
        <v>0.25248099999999996</v>
      </c>
      <c r="L32" s="42">
        <v>8.9684468482070477E-3</v>
      </c>
    </row>
    <row r="33" spans="2:12" ht="10.8" thickBot="1" x14ac:dyDescent="0.25">
      <c r="B33" s="33" t="s">
        <v>246</v>
      </c>
      <c r="C33" s="48">
        <v>820.35618499999998</v>
      </c>
      <c r="D33" s="48">
        <v>1202.1306569999999</v>
      </c>
      <c r="E33" s="45">
        <v>0.46537647790148617</v>
      </c>
      <c r="F33" s="48">
        <v>381.77447199999995</v>
      </c>
      <c r="G33" s="45">
        <v>1</v>
      </c>
      <c r="H33" s="48">
        <v>140.70083500000001</v>
      </c>
      <c r="I33" s="48">
        <v>172.03603100000001</v>
      </c>
      <c r="J33" s="45">
        <v>0.22270796047514563</v>
      </c>
      <c r="K33" s="48">
        <v>31.335195999999996</v>
      </c>
      <c r="L33" s="45">
        <v>1</v>
      </c>
    </row>
    <row r="35" spans="2:12" x14ac:dyDescent="0.2">
      <c r="B35" s="252" t="s">
        <v>169</v>
      </c>
      <c r="C35" s="252"/>
      <c r="D35" s="252"/>
      <c r="E35" s="252"/>
      <c r="F35" s="252"/>
      <c r="G35" s="252"/>
      <c r="H35" s="252"/>
      <c r="I35" s="252"/>
      <c r="J35" s="252"/>
      <c r="K35" s="252"/>
    </row>
    <row r="36" spans="2:12" x14ac:dyDescent="0.2">
      <c r="B36" s="276" t="s">
        <v>176</v>
      </c>
      <c r="C36" s="241"/>
      <c r="D36" s="241"/>
      <c r="E36" s="241"/>
      <c r="F36" s="241"/>
      <c r="G36" s="241"/>
      <c r="H36" s="241"/>
      <c r="I36" s="241"/>
      <c r="J36" s="241"/>
      <c r="K36" s="241"/>
      <c r="L36" s="241"/>
    </row>
    <row r="37" spans="2:12" x14ac:dyDescent="0.2">
      <c r="B37" s="241"/>
      <c r="C37" s="241"/>
      <c r="D37" s="241"/>
      <c r="E37" s="241"/>
      <c r="F37" s="241"/>
      <c r="G37" s="241"/>
      <c r="H37" s="241"/>
      <c r="I37" s="241"/>
      <c r="J37" s="241"/>
      <c r="K37" s="241"/>
      <c r="L37" s="241"/>
    </row>
    <row r="38" spans="2:12" x14ac:dyDescent="0.2">
      <c r="B38" s="241" t="s">
        <v>177</v>
      </c>
      <c r="C38" s="241"/>
      <c r="D38" s="241"/>
      <c r="E38" s="241"/>
      <c r="F38" s="241"/>
      <c r="G38" s="241"/>
      <c r="H38" s="241"/>
      <c r="I38" s="241"/>
      <c r="J38" s="241"/>
      <c r="K38" s="241"/>
    </row>
  </sheetData>
  <mergeCells count="8">
    <mergeCell ref="B2:K2"/>
    <mergeCell ref="B3:K3"/>
    <mergeCell ref="B38:K38"/>
    <mergeCell ref="B36:L37"/>
    <mergeCell ref="B35:K35"/>
    <mergeCell ref="B6:B7"/>
    <mergeCell ref="C6:G6"/>
    <mergeCell ref="H6:L6"/>
  </mergeCells>
  <pageMargins left="0" right="0" top="0" bottom="0" header="0" footer="0"/>
  <pageSetup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59999389629810485"/>
  </sheetPr>
  <dimension ref="A2:L31"/>
  <sheetViews>
    <sheetView showGridLines="0" workbookViewId="0"/>
  </sheetViews>
  <sheetFormatPr baseColWidth="10" defaultColWidth="11.44140625" defaultRowHeight="10.199999999999999" x14ac:dyDescent="0.2"/>
  <cols>
    <col min="1" max="1" width="11.44140625" style="36"/>
    <col min="2" max="2" width="22.5546875" style="36" bestFit="1" customWidth="1"/>
    <col min="3" max="16384" width="11.44140625" style="36"/>
  </cols>
  <sheetData>
    <row r="2" spans="1:12" x14ac:dyDescent="0.2">
      <c r="A2" s="36" t="s">
        <v>185</v>
      </c>
      <c r="B2" s="241" t="s">
        <v>256</v>
      </c>
      <c r="C2" s="241"/>
      <c r="D2" s="241"/>
      <c r="E2" s="241"/>
      <c r="F2" s="241"/>
      <c r="G2" s="241"/>
      <c r="H2" s="241"/>
      <c r="I2" s="241"/>
      <c r="J2" s="241"/>
      <c r="K2" s="241"/>
    </row>
    <row r="3" spans="1:12" x14ac:dyDescent="0.2">
      <c r="B3" s="241" t="s">
        <v>163</v>
      </c>
      <c r="C3" s="241"/>
      <c r="D3" s="241"/>
      <c r="E3" s="241"/>
      <c r="F3" s="241"/>
      <c r="G3" s="241"/>
      <c r="H3" s="241"/>
      <c r="I3" s="241"/>
      <c r="J3" s="241"/>
      <c r="K3" s="241"/>
    </row>
    <row r="4" spans="1:12" x14ac:dyDescent="0.2">
      <c r="B4" s="167"/>
      <c r="C4" s="167"/>
      <c r="D4" s="167"/>
      <c r="E4" s="167"/>
      <c r="F4" s="167"/>
      <c r="G4" s="167"/>
      <c r="H4" s="167"/>
      <c r="I4" s="167"/>
      <c r="J4" s="167"/>
      <c r="K4" s="167"/>
    </row>
    <row r="5" spans="1:12" ht="10.8" thickBot="1" x14ac:dyDescent="0.25"/>
    <row r="6" spans="1:12" x14ac:dyDescent="0.2">
      <c r="B6" s="270" t="s">
        <v>186</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5" t="s">
        <v>146</v>
      </c>
      <c r="C8" s="77">
        <v>23675.533263000001</v>
      </c>
      <c r="D8" s="77">
        <v>24561.547302999999</v>
      </c>
      <c r="E8" s="26">
        <v>3.7423192548936335E-2</v>
      </c>
      <c r="F8" s="77">
        <v>886.0140399999982</v>
      </c>
      <c r="G8" s="26">
        <v>0.41692092379218787</v>
      </c>
      <c r="H8" s="77">
        <v>3472.2457720000002</v>
      </c>
      <c r="I8" s="77">
        <v>3414.3148609999998</v>
      </c>
      <c r="J8" s="26">
        <v>-1.6683989211579431E-2</v>
      </c>
      <c r="K8" s="77">
        <v>-57.930911000000378</v>
      </c>
      <c r="L8" s="26">
        <v>0.43338610004987344</v>
      </c>
    </row>
    <row r="9" spans="1:12" x14ac:dyDescent="0.2">
      <c r="B9" s="27" t="s">
        <v>147</v>
      </c>
      <c r="C9" s="78">
        <v>5604.7388970000002</v>
      </c>
      <c r="D9" s="78">
        <v>6018.6548590000002</v>
      </c>
      <c r="E9" s="28">
        <v>7.3851069533596547E-2</v>
      </c>
      <c r="F9" s="78">
        <v>413.91596200000004</v>
      </c>
      <c r="G9" s="28">
        <v>0.1021638870240935</v>
      </c>
      <c r="H9" s="78">
        <v>984.37028299999997</v>
      </c>
      <c r="I9" s="78">
        <v>774.32838100000004</v>
      </c>
      <c r="J9" s="28">
        <v>-0.21337692291956356</v>
      </c>
      <c r="K9" s="78">
        <v>-210.04190199999994</v>
      </c>
      <c r="L9" s="28">
        <v>9.8287114944412432E-2</v>
      </c>
    </row>
    <row r="10" spans="1:12" x14ac:dyDescent="0.2">
      <c r="B10" s="25" t="s">
        <v>153</v>
      </c>
      <c r="C10" s="77">
        <v>3233.5273029999998</v>
      </c>
      <c r="D10" s="77">
        <v>2884.418091</v>
      </c>
      <c r="E10" s="26">
        <v>-0.10796544432332567</v>
      </c>
      <c r="F10" s="77">
        <v>-349.10921199999984</v>
      </c>
      <c r="G10" s="26">
        <v>4.8961665169837819E-2</v>
      </c>
      <c r="H10" s="77">
        <v>364.53847300000001</v>
      </c>
      <c r="I10" s="77">
        <v>580.99388899999997</v>
      </c>
      <c r="J10" s="26">
        <v>0.59377934575371949</v>
      </c>
      <c r="K10" s="77">
        <v>216.45541599999996</v>
      </c>
      <c r="L10" s="26">
        <v>7.3746765004787024E-2</v>
      </c>
    </row>
    <row r="11" spans="1:12" x14ac:dyDescent="0.2">
      <c r="B11" s="27" t="s">
        <v>149</v>
      </c>
      <c r="C11" s="78">
        <v>3823.9879729999998</v>
      </c>
      <c r="D11" s="78">
        <v>3998.1716449999999</v>
      </c>
      <c r="E11" s="28">
        <v>4.55502666927452E-2</v>
      </c>
      <c r="F11" s="78">
        <v>174.18367200000012</v>
      </c>
      <c r="G11" s="28">
        <v>6.7867117455972736E-2</v>
      </c>
      <c r="H11" s="78">
        <v>502.77062899999999</v>
      </c>
      <c r="I11" s="78">
        <v>544.53013899999996</v>
      </c>
      <c r="J11" s="28">
        <v>8.3058769926673603E-2</v>
      </c>
      <c r="K11" s="78">
        <v>41.759509999999977</v>
      </c>
      <c r="L11" s="28">
        <v>6.9118345234190595E-2</v>
      </c>
    </row>
    <row r="12" spans="1:12" x14ac:dyDescent="0.2">
      <c r="B12" s="25" t="s">
        <v>150</v>
      </c>
      <c r="C12" s="77">
        <v>3722.68525</v>
      </c>
      <c r="D12" s="77">
        <v>3676.5231389999999</v>
      </c>
      <c r="E12" s="26">
        <v>-1.2400218632504623E-2</v>
      </c>
      <c r="F12" s="77">
        <v>-46.162111000000095</v>
      </c>
      <c r="G12" s="26">
        <v>6.2407282592819892E-2</v>
      </c>
      <c r="H12" s="77">
        <v>529.46168899999998</v>
      </c>
      <c r="I12" s="77">
        <v>505.95891</v>
      </c>
      <c r="J12" s="26">
        <v>-4.4389952074511574E-2</v>
      </c>
      <c r="K12" s="77">
        <v>-23.502778999999975</v>
      </c>
      <c r="L12" s="26">
        <v>6.4222418762563252E-2</v>
      </c>
    </row>
    <row r="13" spans="1:12" x14ac:dyDescent="0.2">
      <c r="B13" s="27" t="s">
        <v>151</v>
      </c>
      <c r="C13" s="78">
        <v>3820.147962</v>
      </c>
      <c r="D13" s="78">
        <v>3458.2248989999998</v>
      </c>
      <c r="E13" s="28">
        <v>-9.4740587694545519E-2</v>
      </c>
      <c r="F13" s="78">
        <v>-361.92306300000018</v>
      </c>
      <c r="G13" s="28">
        <v>5.8701770771425313E-2</v>
      </c>
      <c r="H13" s="78">
        <v>447.394814</v>
      </c>
      <c r="I13" s="78">
        <v>451.64882799999998</v>
      </c>
      <c r="J13" s="28">
        <v>9.5084115123427182E-3</v>
      </c>
      <c r="K13" s="78">
        <v>4.2540139999999838</v>
      </c>
      <c r="L13" s="28">
        <v>5.7328726883052419E-2</v>
      </c>
    </row>
    <row r="14" spans="1:12" x14ac:dyDescent="0.2">
      <c r="B14" s="25" t="s">
        <v>148</v>
      </c>
      <c r="C14" s="77">
        <v>5991.2740400000002</v>
      </c>
      <c r="D14" s="77">
        <v>3669.69191</v>
      </c>
      <c r="E14" s="26">
        <v>-0.3874938977086082</v>
      </c>
      <c r="F14" s="77">
        <v>-2321.5821300000002</v>
      </c>
      <c r="G14" s="26">
        <v>6.229132563497107E-2</v>
      </c>
      <c r="H14" s="77">
        <v>519.85504100000003</v>
      </c>
      <c r="I14" s="77">
        <v>401.82147600000002</v>
      </c>
      <c r="J14" s="26">
        <v>-0.22705091937350286</v>
      </c>
      <c r="K14" s="77">
        <v>-118.03356500000001</v>
      </c>
      <c r="L14" s="26">
        <v>5.1004037263546277E-2</v>
      </c>
    </row>
    <row r="15" spans="1:12" x14ac:dyDescent="0.2">
      <c r="B15" s="27" t="s">
        <v>154</v>
      </c>
      <c r="C15" s="78">
        <v>2068.7729599999998</v>
      </c>
      <c r="D15" s="78">
        <v>1917.4761759999999</v>
      </c>
      <c r="E15" s="28">
        <v>-7.3133585427373249E-2</v>
      </c>
      <c r="F15" s="78">
        <v>-151.29678399999989</v>
      </c>
      <c r="G15" s="28">
        <v>3.2548272663171632E-2</v>
      </c>
      <c r="H15" s="78">
        <v>169.78471400000001</v>
      </c>
      <c r="I15" s="78">
        <v>291.76421099999999</v>
      </c>
      <c r="J15" s="28">
        <v>0.71843627218407891</v>
      </c>
      <c r="K15" s="78">
        <v>121.97949699999998</v>
      </c>
      <c r="L15" s="28">
        <v>3.7034239279966158E-2</v>
      </c>
    </row>
    <row r="16" spans="1:12" x14ac:dyDescent="0.2">
      <c r="B16" s="25" t="s">
        <v>155</v>
      </c>
      <c r="C16" s="77">
        <v>2139.3608490000001</v>
      </c>
      <c r="D16" s="77">
        <v>1869.6031290000001</v>
      </c>
      <c r="E16" s="26">
        <v>-0.12609266927834673</v>
      </c>
      <c r="F16" s="77">
        <v>-269.75772000000006</v>
      </c>
      <c r="G16" s="26">
        <v>3.1735649796470193E-2</v>
      </c>
      <c r="H16" s="77">
        <v>257.17389900000001</v>
      </c>
      <c r="I16" s="77">
        <v>249.08742899999999</v>
      </c>
      <c r="J16" s="26">
        <v>-3.1443587515854521E-2</v>
      </c>
      <c r="K16" s="77">
        <v>-8.0864700000000198</v>
      </c>
      <c r="L16" s="26">
        <v>3.1617186410904871E-2</v>
      </c>
    </row>
    <row r="17" spans="2:12" x14ac:dyDescent="0.2">
      <c r="B17" s="27" t="s">
        <v>152</v>
      </c>
      <c r="C17" s="78">
        <v>3865.8447550000001</v>
      </c>
      <c r="D17" s="78">
        <v>3605.4731280000001</v>
      </c>
      <c r="E17" s="28">
        <v>-6.735180626776105E-2</v>
      </c>
      <c r="F17" s="78">
        <v>-260.37162699999999</v>
      </c>
      <c r="G17" s="28">
        <v>6.1201241464541832E-2</v>
      </c>
      <c r="H17" s="78">
        <v>352.13312400000001</v>
      </c>
      <c r="I17" s="78">
        <v>234.211433</v>
      </c>
      <c r="J17" s="28">
        <v>-0.33487815534218246</v>
      </c>
      <c r="K17" s="78">
        <v>-117.92169100000001</v>
      </c>
      <c r="L17" s="28">
        <v>2.9728945240051263E-2</v>
      </c>
    </row>
    <row r="18" spans="2:12" x14ac:dyDescent="0.2">
      <c r="B18" s="25" t="s">
        <v>162</v>
      </c>
      <c r="C18" s="77">
        <v>919.12922700000001</v>
      </c>
      <c r="D18" s="77">
        <v>1179.427964</v>
      </c>
      <c r="E18" s="26">
        <v>0.28320145780762984</v>
      </c>
      <c r="F18" s="77">
        <v>260.29873699999996</v>
      </c>
      <c r="G18" s="26">
        <v>2.0020245069705303E-2</v>
      </c>
      <c r="H18" s="77">
        <v>203.206322</v>
      </c>
      <c r="I18" s="77">
        <v>160.794421</v>
      </c>
      <c r="J18" s="26">
        <v>-0.20871349169933795</v>
      </c>
      <c r="K18" s="77">
        <v>-42.411901</v>
      </c>
      <c r="L18" s="26">
        <v>2.0409970920654198E-2</v>
      </c>
    </row>
    <row r="19" spans="2:12" x14ac:dyDescent="0.2">
      <c r="B19" s="27" t="s">
        <v>156</v>
      </c>
      <c r="C19" s="78">
        <v>802.21605799999998</v>
      </c>
      <c r="D19" s="78">
        <v>786.52073800000005</v>
      </c>
      <c r="E19" s="28">
        <v>-1.9564953659902851E-2</v>
      </c>
      <c r="F19" s="78">
        <v>-15.695319999999924</v>
      </c>
      <c r="G19" s="28">
        <v>1.3350826339374023E-2</v>
      </c>
      <c r="H19" s="78">
        <v>100.322389</v>
      </c>
      <c r="I19" s="78">
        <v>117.31639</v>
      </c>
      <c r="J19" s="28">
        <v>0.16939390269105337</v>
      </c>
      <c r="K19" s="78">
        <v>16.994000999999997</v>
      </c>
      <c r="L19" s="28">
        <v>1.4891213846381689E-2</v>
      </c>
    </row>
    <row r="20" spans="2:12" x14ac:dyDescent="0.2">
      <c r="B20" s="25" t="s">
        <v>158</v>
      </c>
      <c r="C20" s="77">
        <v>506.12062900000001</v>
      </c>
      <c r="D20" s="77">
        <v>550.33928500000002</v>
      </c>
      <c r="E20" s="26">
        <v>8.736781997479115E-2</v>
      </c>
      <c r="F20" s="77">
        <v>44.21865600000001</v>
      </c>
      <c r="G20" s="26">
        <v>9.3417552351560077E-3</v>
      </c>
      <c r="H20" s="77">
        <v>62.092790999999998</v>
      </c>
      <c r="I20" s="77">
        <v>54.811107999999997</v>
      </c>
      <c r="J20" s="26">
        <v>-0.1172709888334702</v>
      </c>
      <c r="K20" s="77">
        <v>-7.281683000000001</v>
      </c>
      <c r="L20" s="26">
        <v>6.9572881537278992E-3</v>
      </c>
    </row>
    <row r="21" spans="2:12" x14ac:dyDescent="0.2">
      <c r="B21" s="27" t="s">
        <v>159</v>
      </c>
      <c r="C21" s="78">
        <v>252.28085300000001</v>
      </c>
      <c r="D21" s="78">
        <v>148.74590499999999</v>
      </c>
      <c r="E21" s="28">
        <v>-0.41039558400414955</v>
      </c>
      <c r="F21" s="78">
        <v>-103.53494800000001</v>
      </c>
      <c r="G21" s="28">
        <v>2.524893051641349E-3</v>
      </c>
      <c r="H21" s="78">
        <v>24.970914</v>
      </c>
      <c r="I21" s="78">
        <v>36.659832000000002</v>
      </c>
      <c r="J21" s="28">
        <v>0.46810132780882596</v>
      </c>
      <c r="K21" s="78">
        <v>11.688918000000001</v>
      </c>
      <c r="L21" s="28">
        <v>4.6533088674517399E-3</v>
      </c>
    </row>
    <row r="22" spans="2:12" x14ac:dyDescent="0.2">
      <c r="B22" s="25" t="s">
        <v>157</v>
      </c>
      <c r="C22" s="77">
        <v>661.22313199999996</v>
      </c>
      <c r="D22" s="77">
        <v>306.82111600000002</v>
      </c>
      <c r="E22" s="26">
        <v>-0.53597945814152181</v>
      </c>
      <c r="F22" s="77">
        <v>-354.40201599999995</v>
      </c>
      <c r="G22" s="26">
        <v>5.2081467646806438E-3</v>
      </c>
      <c r="H22" s="77">
        <v>104.85530799999999</v>
      </c>
      <c r="I22" s="77">
        <v>27.275867000000002</v>
      </c>
      <c r="J22" s="26">
        <v>-0.7398713758963924</v>
      </c>
      <c r="K22" s="77">
        <v>-77.579440999999989</v>
      </c>
      <c r="L22" s="26">
        <v>3.4621826357124135E-3</v>
      </c>
    </row>
    <row r="23" spans="2:12" x14ac:dyDescent="0.2">
      <c r="B23" s="27" t="s">
        <v>161</v>
      </c>
      <c r="C23" s="78">
        <v>154.60106999999999</v>
      </c>
      <c r="D23" s="78">
        <v>155.217578</v>
      </c>
      <c r="E23" s="28">
        <v>3.9877343669096899E-3</v>
      </c>
      <c r="F23" s="78">
        <v>0.61650800000001027</v>
      </c>
      <c r="G23" s="28">
        <v>2.6347467124207494E-3</v>
      </c>
      <c r="H23" s="78">
        <v>22.858741999999999</v>
      </c>
      <c r="I23" s="78">
        <v>21.150568</v>
      </c>
      <c r="J23" s="28">
        <v>-7.4727384385369966E-2</v>
      </c>
      <c r="K23" s="78">
        <v>-1.7081739999999996</v>
      </c>
      <c r="L23" s="28">
        <v>2.6846856697554152E-3</v>
      </c>
    </row>
    <row r="24" spans="2:12" x14ac:dyDescent="0.2">
      <c r="B24" s="25" t="s">
        <v>160</v>
      </c>
      <c r="C24" s="77">
        <v>168.82395299999999</v>
      </c>
      <c r="D24" s="77">
        <v>124.907696</v>
      </c>
      <c r="E24" s="26">
        <v>-0.26013048634159153</v>
      </c>
      <c r="F24" s="77">
        <v>-43.916256999999987</v>
      </c>
      <c r="G24" s="26">
        <v>2.1202504615298818E-3</v>
      </c>
      <c r="H24" s="77">
        <v>19.364401000000001</v>
      </c>
      <c r="I24" s="77">
        <v>11.561071</v>
      </c>
      <c r="J24" s="26">
        <v>-0.40297296053722498</v>
      </c>
      <c r="K24" s="77">
        <v>-7.8033300000000008</v>
      </c>
      <c r="L24" s="26">
        <v>1.4674708329688786E-3</v>
      </c>
    </row>
    <row r="25" spans="2:12" ht="10.8" thickBot="1" x14ac:dyDescent="0.25">
      <c r="B25" s="31" t="s">
        <v>21</v>
      </c>
      <c r="C25" s="79">
        <v>61410.268173999997</v>
      </c>
      <c r="D25" s="79">
        <v>58911.764561000011</v>
      </c>
      <c r="E25" s="34">
        <v>-4.0685437261415602E-2</v>
      </c>
      <c r="F25" s="79">
        <v>-2498.5036129999862</v>
      </c>
      <c r="G25" s="34">
        <v>1</v>
      </c>
      <c r="H25" s="79">
        <v>8137.3993049999999</v>
      </c>
      <c r="I25" s="79">
        <v>7878.2288140000001</v>
      </c>
      <c r="J25" s="34">
        <v>-3.1849302373640809E-2</v>
      </c>
      <c r="K25" s="79">
        <v>-259.17049099999986</v>
      </c>
      <c r="L25" s="34">
        <v>1</v>
      </c>
    </row>
    <row r="27" spans="2:12" x14ac:dyDescent="0.2">
      <c r="B27" s="252" t="s">
        <v>169</v>
      </c>
      <c r="C27" s="252"/>
      <c r="D27" s="252"/>
      <c r="E27" s="252"/>
      <c r="F27" s="252"/>
      <c r="G27" s="252"/>
      <c r="H27" s="252"/>
      <c r="I27" s="252"/>
      <c r="J27" s="252"/>
      <c r="K27" s="252"/>
    </row>
    <row r="28" spans="2:12" x14ac:dyDescent="0.2">
      <c r="B28" s="277" t="s">
        <v>175</v>
      </c>
      <c r="C28" s="277"/>
      <c r="D28" s="277"/>
      <c r="E28" s="277"/>
      <c r="F28" s="277"/>
      <c r="G28" s="277"/>
      <c r="H28" s="277"/>
      <c r="I28" s="277"/>
      <c r="J28" s="277"/>
      <c r="K28" s="277"/>
      <c r="L28" s="277"/>
    </row>
    <row r="29" spans="2:12" x14ac:dyDescent="0.2">
      <c r="B29" s="241" t="s">
        <v>177</v>
      </c>
      <c r="C29" s="241"/>
      <c r="D29" s="241"/>
      <c r="E29" s="241"/>
      <c r="F29" s="241"/>
      <c r="G29" s="241"/>
      <c r="H29" s="241"/>
      <c r="I29" s="241"/>
      <c r="J29" s="241"/>
      <c r="K29" s="241"/>
    </row>
    <row r="31" spans="2:12" ht="10.8" thickBot="1" x14ac:dyDescent="0.25">
      <c r="B31" s="31"/>
      <c r="C31" s="90"/>
      <c r="D31" s="90"/>
      <c r="E31" s="32"/>
      <c r="F31" s="90"/>
      <c r="G31" s="32"/>
      <c r="H31" s="90"/>
      <c r="I31" s="90"/>
      <c r="J31" s="32"/>
      <c r="K31" s="90"/>
      <c r="L31" s="32"/>
    </row>
  </sheetData>
  <sortState xmlns:xlrd2="http://schemas.microsoft.com/office/spreadsheetml/2017/richdata2" ref="B8:L24">
    <sortCondition descending="1" ref="I8:I24"/>
  </sortState>
  <mergeCells count="8">
    <mergeCell ref="B2:K2"/>
    <mergeCell ref="B3:K3"/>
    <mergeCell ref="B28:L28"/>
    <mergeCell ref="B29:K29"/>
    <mergeCell ref="B27:K27"/>
    <mergeCell ref="B6:B7"/>
    <mergeCell ref="C6:G6"/>
    <mergeCell ref="H6:L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59999389629810485"/>
  </sheetPr>
  <dimension ref="A2:L29"/>
  <sheetViews>
    <sheetView showGridLines="0" workbookViewId="0">
      <selection activeCell="A3" sqref="A3"/>
    </sheetView>
  </sheetViews>
  <sheetFormatPr baseColWidth="10" defaultColWidth="11.44140625" defaultRowHeight="10.199999999999999" x14ac:dyDescent="0.2"/>
  <cols>
    <col min="1" max="1" width="11.44140625" style="36"/>
    <col min="2" max="2" width="22.5546875" style="36" bestFit="1" customWidth="1"/>
    <col min="3" max="16384" width="11.44140625" style="36"/>
  </cols>
  <sheetData>
    <row r="2" spans="1:12" x14ac:dyDescent="0.2">
      <c r="A2" s="36" t="s">
        <v>269</v>
      </c>
      <c r="B2" s="241" t="s">
        <v>261</v>
      </c>
      <c r="C2" s="241"/>
      <c r="D2" s="241"/>
      <c r="E2" s="241"/>
      <c r="F2" s="241"/>
      <c r="G2" s="241"/>
      <c r="H2" s="241"/>
      <c r="I2" s="241"/>
      <c r="J2" s="241"/>
      <c r="K2" s="241"/>
    </row>
    <row r="3" spans="1:12" x14ac:dyDescent="0.2">
      <c r="B3" s="241" t="s">
        <v>163</v>
      </c>
      <c r="C3" s="241"/>
      <c r="D3" s="241"/>
      <c r="E3" s="241"/>
      <c r="F3" s="241"/>
      <c r="G3" s="241"/>
      <c r="H3" s="241"/>
      <c r="I3" s="241"/>
      <c r="J3" s="241"/>
      <c r="K3" s="241"/>
    </row>
    <row r="5" spans="1:12" ht="10.8" thickBot="1" x14ac:dyDescent="0.25"/>
    <row r="6" spans="1:12" x14ac:dyDescent="0.2">
      <c r="B6" s="270" t="s">
        <v>186</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5" t="s">
        <v>147</v>
      </c>
      <c r="C8" s="77">
        <v>4471.9577330000002</v>
      </c>
      <c r="D8" s="77">
        <v>5331.5635920000004</v>
      </c>
      <c r="E8" s="26">
        <v>0.19222137379713922</v>
      </c>
      <c r="F8" s="77">
        <v>859.60585900000024</v>
      </c>
      <c r="G8" s="26">
        <v>0.19809899761127217</v>
      </c>
      <c r="H8" s="77">
        <v>682.58959800000002</v>
      </c>
      <c r="I8" s="77">
        <v>708.970868</v>
      </c>
      <c r="J8" s="26">
        <v>3.8648801677168221E-2</v>
      </c>
      <c r="K8" s="77">
        <v>26.381269999999972</v>
      </c>
      <c r="L8" s="26">
        <v>0.20551296740436467</v>
      </c>
    </row>
    <row r="9" spans="1:12" x14ac:dyDescent="0.2">
      <c r="B9" s="27" t="s">
        <v>149</v>
      </c>
      <c r="C9" s="78">
        <v>3822.8500690000001</v>
      </c>
      <c r="D9" s="78">
        <v>3997.618168</v>
      </c>
      <c r="E9" s="28">
        <v>4.5716702419803967E-2</v>
      </c>
      <c r="F9" s="78">
        <v>174.76809899999989</v>
      </c>
      <c r="G9" s="28">
        <v>0.14853506635496025</v>
      </c>
      <c r="H9" s="78">
        <v>502.77062899999999</v>
      </c>
      <c r="I9" s="78">
        <v>544.53013899999996</v>
      </c>
      <c r="J9" s="28">
        <v>8.3058769926673603E-2</v>
      </c>
      <c r="K9" s="78">
        <v>41.759509999999977</v>
      </c>
      <c r="L9" s="28">
        <v>0.15784570249366178</v>
      </c>
    </row>
    <row r="10" spans="1:12" x14ac:dyDescent="0.2">
      <c r="B10" s="25" t="s">
        <v>146</v>
      </c>
      <c r="C10" s="77">
        <v>2639.714931</v>
      </c>
      <c r="D10" s="77">
        <v>3279.0953039999999</v>
      </c>
      <c r="E10" s="26">
        <v>0.24221568984260888</v>
      </c>
      <c r="F10" s="77">
        <v>639.38037299999996</v>
      </c>
      <c r="G10" s="26">
        <v>0.12183770887942356</v>
      </c>
      <c r="H10" s="77">
        <v>434.04765800000001</v>
      </c>
      <c r="I10" s="77">
        <v>394.519566</v>
      </c>
      <c r="J10" s="26">
        <v>-9.10685526610997E-2</v>
      </c>
      <c r="K10" s="77">
        <v>-39.528092000000015</v>
      </c>
      <c r="L10" s="26">
        <v>0.11436137980741699</v>
      </c>
    </row>
    <row r="11" spans="1:12" x14ac:dyDescent="0.2">
      <c r="B11" s="27" t="s">
        <v>150</v>
      </c>
      <c r="C11" s="78">
        <v>2838.4126799999999</v>
      </c>
      <c r="D11" s="78">
        <v>2459.2875730000001</v>
      </c>
      <c r="E11" s="28">
        <v>-0.13356940999854883</v>
      </c>
      <c r="F11" s="78">
        <v>-379.12510699999984</v>
      </c>
      <c r="G11" s="28">
        <v>9.1377021889071056E-2</v>
      </c>
      <c r="H11" s="78">
        <v>411.09868</v>
      </c>
      <c r="I11" s="78">
        <v>375.62374699999998</v>
      </c>
      <c r="J11" s="28">
        <v>-8.6292986880911471E-2</v>
      </c>
      <c r="K11" s="78">
        <v>-35.474933000000021</v>
      </c>
      <c r="L11" s="28">
        <v>0.10888395328750845</v>
      </c>
    </row>
    <row r="12" spans="1:12" x14ac:dyDescent="0.2">
      <c r="B12" s="25" t="s">
        <v>155</v>
      </c>
      <c r="C12" s="77">
        <v>1990.049716</v>
      </c>
      <c r="D12" s="77">
        <v>1833.8910189999999</v>
      </c>
      <c r="E12" s="26">
        <v>-7.84697466321993E-2</v>
      </c>
      <c r="F12" s="77">
        <v>-156.15869700000007</v>
      </c>
      <c r="G12" s="26">
        <v>6.8139855470791585E-2</v>
      </c>
      <c r="H12" s="77">
        <v>231.362359</v>
      </c>
      <c r="I12" s="77">
        <v>241.87567300000001</v>
      </c>
      <c r="J12" s="26">
        <v>4.5440900781963389E-2</v>
      </c>
      <c r="K12" s="77">
        <v>10.513314000000008</v>
      </c>
      <c r="L12" s="26">
        <v>7.0113723348584428E-2</v>
      </c>
    </row>
    <row r="13" spans="1:12" x14ac:dyDescent="0.2">
      <c r="B13" s="27" t="s">
        <v>152</v>
      </c>
      <c r="C13" s="78">
        <v>3307.2659720000001</v>
      </c>
      <c r="D13" s="78">
        <v>3217.053273</v>
      </c>
      <c r="E13" s="28">
        <v>-2.7277122482364469E-2</v>
      </c>
      <c r="F13" s="78">
        <v>-90.212699000000157</v>
      </c>
      <c r="G13" s="28">
        <v>0.11953248191574084</v>
      </c>
      <c r="H13" s="78">
        <v>319.56822099999999</v>
      </c>
      <c r="I13" s="78">
        <v>233.09182000000001</v>
      </c>
      <c r="J13" s="28">
        <v>-0.27060388147919123</v>
      </c>
      <c r="K13" s="78">
        <v>-86.476400999999981</v>
      </c>
      <c r="L13" s="28">
        <v>6.7567503501263809E-2</v>
      </c>
    </row>
    <row r="14" spans="1:12" x14ac:dyDescent="0.2">
      <c r="B14" s="25" t="s">
        <v>148</v>
      </c>
      <c r="C14" s="77">
        <v>3286.6463600000002</v>
      </c>
      <c r="D14" s="77">
        <v>1477.5087920000001</v>
      </c>
      <c r="E14" s="26">
        <v>-0.55045093686319202</v>
      </c>
      <c r="F14" s="77">
        <v>-1809.1375680000001</v>
      </c>
      <c r="G14" s="26">
        <v>5.4898156161210736E-2</v>
      </c>
      <c r="H14" s="77">
        <v>213.25296800000001</v>
      </c>
      <c r="I14" s="77">
        <v>221.131688</v>
      </c>
      <c r="J14" s="26">
        <v>3.6945417800703151E-2</v>
      </c>
      <c r="K14" s="77">
        <v>7.8787199999999871</v>
      </c>
      <c r="L14" s="26">
        <v>6.4100559612861471E-2</v>
      </c>
    </row>
    <row r="15" spans="1:12" x14ac:dyDescent="0.2">
      <c r="B15" s="27" t="s">
        <v>151</v>
      </c>
      <c r="C15" s="78">
        <v>1164.6895689999999</v>
      </c>
      <c r="D15" s="78">
        <v>1337.518274</v>
      </c>
      <c r="E15" s="28">
        <v>0.14839036048755072</v>
      </c>
      <c r="F15" s="78">
        <v>172.82870500000013</v>
      </c>
      <c r="G15" s="28">
        <v>4.9696683682762845E-2</v>
      </c>
      <c r="H15" s="78">
        <v>155.258409</v>
      </c>
      <c r="I15" s="78">
        <v>200.54594399999999</v>
      </c>
      <c r="J15" s="28">
        <v>0.29169135051486972</v>
      </c>
      <c r="K15" s="78">
        <v>45.287534999999991</v>
      </c>
      <c r="L15" s="28">
        <v>5.8133265995281402E-2</v>
      </c>
    </row>
    <row r="16" spans="1:12" x14ac:dyDescent="0.2">
      <c r="B16" s="25" t="s">
        <v>162</v>
      </c>
      <c r="C16" s="77">
        <v>916.73222199999998</v>
      </c>
      <c r="D16" s="77">
        <v>1177.4067930000001</v>
      </c>
      <c r="E16" s="26">
        <v>0.28435192387074193</v>
      </c>
      <c r="F16" s="77">
        <v>260.67457100000013</v>
      </c>
      <c r="G16" s="26">
        <v>4.3747598888998235E-2</v>
      </c>
      <c r="H16" s="77">
        <v>202.76951500000001</v>
      </c>
      <c r="I16" s="77">
        <v>160.08645000000001</v>
      </c>
      <c r="J16" s="26">
        <v>-0.21050040485622312</v>
      </c>
      <c r="K16" s="77">
        <v>-42.683064999999999</v>
      </c>
      <c r="L16" s="26">
        <v>4.640506805807211E-2</v>
      </c>
    </row>
    <row r="17" spans="2:12" x14ac:dyDescent="0.2">
      <c r="B17" s="27" t="s">
        <v>156</v>
      </c>
      <c r="C17" s="78">
        <v>797.294219</v>
      </c>
      <c r="D17" s="78">
        <v>786.32697299999995</v>
      </c>
      <c r="E17" s="28">
        <v>-1.3755581990492316E-2</v>
      </c>
      <c r="F17" s="78">
        <v>-10.967246000000046</v>
      </c>
      <c r="G17" s="28">
        <v>2.9216679583403883E-2</v>
      </c>
      <c r="H17" s="78">
        <v>100.322389</v>
      </c>
      <c r="I17" s="78">
        <v>117.31639</v>
      </c>
      <c r="J17" s="28">
        <v>0.16939390269105337</v>
      </c>
      <c r="K17" s="78">
        <v>16.994000999999997</v>
      </c>
      <c r="L17" s="28">
        <v>3.4007094680888542E-2</v>
      </c>
    </row>
    <row r="18" spans="2:12" x14ac:dyDescent="0.2">
      <c r="B18" s="25" t="s">
        <v>154</v>
      </c>
      <c r="C18" s="77">
        <v>504.482215</v>
      </c>
      <c r="D18" s="77">
        <v>484.92023</v>
      </c>
      <c r="E18" s="26">
        <v>-3.8776362017043486E-2</v>
      </c>
      <c r="F18" s="77">
        <v>-19.561984999999993</v>
      </c>
      <c r="G18" s="26">
        <v>1.8017643384872817E-2</v>
      </c>
      <c r="H18" s="77">
        <v>64.139505</v>
      </c>
      <c r="I18" s="77">
        <v>77.708547999999993</v>
      </c>
      <c r="J18" s="26">
        <v>0.21155515621768517</v>
      </c>
      <c r="K18" s="77">
        <v>13.569042999999994</v>
      </c>
      <c r="L18" s="26">
        <v>2.252576941167702E-2</v>
      </c>
    </row>
    <row r="19" spans="2:12" x14ac:dyDescent="0.2">
      <c r="B19" s="27" t="s">
        <v>153</v>
      </c>
      <c r="C19" s="78">
        <v>424.26726600000001</v>
      </c>
      <c r="D19" s="78">
        <v>490.77845400000001</v>
      </c>
      <c r="E19" s="28">
        <v>0.15676719212176971</v>
      </c>
      <c r="F19" s="78">
        <v>66.511188000000004</v>
      </c>
      <c r="G19" s="28">
        <v>1.823531091938814E-2</v>
      </c>
      <c r="H19" s="78">
        <v>58.256765999999999</v>
      </c>
      <c r="I19" s="78">
        <v>49.531388</v>
      </c>
      <c r="J19" s="28">
        <v>-0.14977450001258219</v>
      </c>
      <c r="K19" s="78">
        <v>-8.7253779999999992</v>
      </c>
      <c r="L19" s="28">
        <v>1.4357913684454719E-2</v>
      </c>
    </row>
    <row r="20" spans="2:12" x14ac:dyDescent="0.2">
      <c r="B20" s="25" t="s">
        <v>158</v>
      </c>
      <c r="C20" s="77">
        <v>317.56729300000001</v>
      </c>
      <c r="D20" s="77">
        <v>349.006936</v>
      </c>
      <c r="E20" s="26">
        <v>9.9001514617564901E-2</v>
      </c>
      <c r="F20" s="77">
        <v>31.43964299999999</v>
      </c>
      <c r="G20" s="26">
        <v>1.2967663798425424E-2</v>
      </c>
      <c r="H20" s="77">
        <v>35.426738</v>
      </c>
      <c r="I20" s="77">
        <v>39.490763000000001</v>
      </c>
      <c r="J20" s="26">
        <v>0.11471631963405726</v>
      </c>
      <c r="K20" s="77">
        <v>4.0640250000000009</v>
      </c>
      <c r="L20" s="26">
        <v>1.1447386987969287E-2</v>
      </c>
    </row>
    <row r="21" spans="2:12" x14ac:dyDescent="0.2">
      <c r="B21" s="27" t="s">
        <v>159</v>
      </c>
      <c r="C21" s="78">
        <v>96.494735000000006</v>
      </c>
      <c r="D21" s="78">
        <v>138.3272</v>
      </c>
      <c r="E21" s="28">
        <v>0.43352069934178261</v>
      </c>
      <c r="F21" s="78">
        <v>41.832464999999999</v>
      </c>
      <c r="G21" s="161">
        <v>5.1396704155402609E-3</v>
      </c>
      <c r="H21" s="78">
        <v>10.545061</v>
      </c>
      <c r="I21" s="78">
        <v>29.312252999999998</v>
      </c>
      <c r="J21" s="28">
        <v>1.7797139343243247</v>
      </c>
      <c r="K21" s="78">
        <v>18.767191999999998</v>
      </c>
      <c r="L21" s="161">
        <v>8.4968908699045304E-3</v>
      </c>
    </row>
    <row r="22" spans="2:12" x14ac:dyDescent="0.2">
      <c r="B22" s="25" t="s">
        <v>157</v>
      </c>
      <c r="C22" s="77">
        <v>345.09770200000003</v>
      </c>
      <c r="D22" s="77">
        <v>298.61966999999999</v>
      </c>
      <c r="E22" s="26">
        <v>-0.13468079251365184</v>
      </c>
      <c r="F22" s="77">
        <v>-46.478032000000042</v>
      </c>
      <c r="G22" s="26">
        <v>1.1095480016926501E-2</v>
      </c>
      <c r="H22" s="77">
        <v>53.305629000000003</v>
      </c>
      <c r="I22" s="77">
        <v>26.707957</v>
      </c>
      <c r="J22" s="26">
        <v>-0.49896554076868693</v>
      </c>
      <c r="K22" s="77">
        <v>-26.597672000000003</v>
      </c>
      <c r="L22" s="160">
        <v>7.7419704308332362E-3</v>
      </c>
    </row>
    <row r="23" spans="2:12" x14ac:dyDescent="0.2">
      <c r="B23" s="27" t="s">
        <v>161</v>
      </c>
      <c r="C23" s="78">
        <v>117.31296</v>
      </c>
      <c r="D23" s="78">
        <v>129.80241000000001</v>
      </c>
      <c r="E23" s="28">
        <v>0.10646266192584353</v>
      </c>
      <c r="F23" s="78">
        <v>12.489450000000005</v>
      </c>
      <c r="G23" s="161">
        <v>4.8229242444206739E-3</v>
      </c>
      <c r="H23" s="78">
        <v>16.149453000000001</v>
      </c>
      <c r="I23" s="78">
        <v>17.757942</v>
      </c>
      <c r="J23" s="28">
        <v>9.9600215561480576E-2</v>
      </c>
      <c r="K23" s="78">
        <v>1.6084889999999987</v>
      </c>
      <c r="L23" s="161">
        <v>5.1475843650808494E-3</v>
      </c>
    </row>
    <row r="24" spans="2:12" x14ac:dyDescent="0.2">
      <c r="B24" s="25" t="s">
        <v>160</v>
      </c>
      <c r="C24" s="77">
        <v>168.82395299999999</v>
      </c>
      <c r="D24" s="77">
        <v>124.907696</v>
      </c>
      <c r="E24" s="26">
        <v>-0.26013048634159153</v>
      </c>
      <c r="F24" s="77">
        <v>-43.916256999999987</v>
      </c>
      <c r="G24" s="160">
        <v>4.6410567827910683E-3</v>
      </c>
      <c r="H24" s="77">
        <v>19.364401000000001</v>
      </c>
      <c r="I24" s="77">
        <v>11.561071</v>
      </c>
      <c r="J24" s="26">
        <v>-0.40297296053722498</v>
      </c>
      <c r="K24" s="77">
        <v>-7.8033300000000008</v>
      </c>
      <c r="L24" s="160">
        <v>3.3512660601768842E-3</v>
      </c>
    </row>
    <row r="25" spans="2:12" ht="10.8" thickBot="1" x14ac:dyDescent="0.25">
      <c r="B25" s="31" t="s">
        <v>21</v>
      </c>
      <c r="C25" s="79">
        <v>27209.659595000001</v>
      </c>
      <c r="D25" s="79">
        <v>26913.632357000002</v>
      </c>
      <c r="E25" s="34">
        <v>-1.0879490681110715E-2</v>
      </c>
      <c r="F25" s="79">
        <v>-296.02723799999876</v>
      </c>
      <c r="G25" s="34">
        <v>1</v>
      </c>
      <c r="H25" s="79">
        <v>3510.2279789999998</v>
      </c>
      <c r="I25" s="79">
        <v>3449.7622069999998</v>
      </c>
      <c r="J25" s="34">
        <v>-1.7225596844916535E-2</v>
      </c>
      <c r="K25" s="79">
        <v>-60.465772000000015</v>
      </c>
      <c r="L25" s="34">
        <v>1</v>
      </c>
    </row>
    <row r="27" spans="2:12" x14ac:dyDescent="0.2">
      <c r="B27" s="252" t="s">
        <v>169</v>
      </c>
      <c r="C27" s="252"/>
      <c r="D27" s="252"/>
      <c r="E27" s="252"/>
      <c r="F27" s="252"/>
      <c r="G27" s="252"/>
      <c r="H27" s="252"/>
      <c r="I27" s="252"/>
      <c r="J27" s="252"/>
      <c r="K27" s="252"/>
    </row>
    <row r="28" spans="2:12" x14ac:dyDescent="0.2">
      <c r="B28" s="277" t="s">
        <v>175</v>
      </c>
      <c r="C28" s="277"/>
      <c r="D28" s="277"/>
      <c r="E28" s="277"/>
      <c r="F28" s="277"/>
      <c r="G28" s="277"/>
      <c r="H28" s="277"/>
      <c r="I28" s="277"/>
      <c r="J28" s="277"/>
      <c r="K28" s="277"/>
      <c r="L28" s="277"/>
    </row>
    <row r="29" spans="2:12" x14ac:dyDescent="0.2">
      <c r="B29" s="241" t="s">
        <v>177</v>
      </c>
      <c r="C29" s="241"/>
      <c r="D29" s="241"/>
      <c r="E29" s="241"/>
      <c r="F29" s="241"/>
      <c r="G29" s="241"/>
      <c r="H29" s="241"/>
      <c r="I29" s="241"/>
      <c r="J29" s="241"/>
      <c r="K29" s="241"/>
    </row>
  </sheetData>
  <sortState xmlns:xlrd2="http://schemas.microsoft.com/office/spreadsheetml/2017/richdata2" ref="B8:L24">
    <sortCondition descending="1" ref="I8:I24"/>
  </sortState>
  <mergeCells count="8">
    <mergeCell ref="B28:L28"/>
    <mergeCell ref="B29:K29"/>
    <mergeCell ref="B2:K2"/>
    <mergeCell ref="B3:K3"/>
    <mergeCell ref="B27:K27"/>
    <mergeCell ref="B6:B7"/>
    <mergeCell ref="C6:G6"/>
    <mergeCell ref="H6:L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1507-A961-4925-8746-03FE2C61BB94}">
  <sheetPr>
    <tabColor theme="9" tint="0.59999389629810485"/>
  </sheetPr>
  <dimension ref="A1:AD53"/>
  <sheetViews>
    <sheetView showGridLines="0" topLeftCell="A32" workbookViewId="0">
      <selection activeCell="D36" sqref="D36:N62"/>
    </sheetView>
  </sheetViews>
  <sheetFormatPr baseColWidth="10" defaultColWidth="11.44140625" defaultRowHeight="10.199999999999999" x14ac:dyDescent="0.2"/>
  <cols>
    <col min="1" max="1" width="11.44140625" style="36"/>
    <col min="2" max="2" width="22.5546875" style="36" bestFit="1" customWidth="1"/>
    <col min="3" max="16384" width="11.44140625" style="36"/>
  </cols>
  <sheetData>
    <row r="1" spans="1:30" x14ac:dyDescent="0.2">
      <c r="N1" s="36">
        <v>1000000</v>
      </c>
      <c r="P1" s="36" t="s">
        <v>231</v>
      </c>
      <c r="Q1" s="36" t="s">
        <v>231</v>
      </c>
      <c r="R1" s="36" t="s">
        <v>231</v>
      </c>
      <c r="S1" s="36" t="s">
        <v>231</v>
      </c>
      <c r="T1" s="36" t="s">
        <v>231</v>
      </c>
      <c r="U1" s="36" t="s">
        <v>231</v>
      </c>
      <c r="V1" s="36" t="s">
        <v>231</v>
      </c>
      <c r="W1" s="36" t="s">
        <v>231</v>
      </c>
      <c r="X1" s="36" t="s">
        <v>231</v>
      </c>
      <c r="Y1" s="36" t="s">
        <v>231</v>
      </c>
      <c r="Z1" s="36" t="s">
        <v>231</v>
      </c>
      <c r="AA1" s="36" t="s">
        <v>231</v>
      </c>
      <c r="AB1" s="36" t="s">
        <v>231</v>
      </c>
      <c r="AC1" s="36" t="s">
        <v>231</v>
      </c>
    </row>
    <row r="2" spans="1:30" x14ac:dyDescent="0.2">
      <c r="A2" s="36" t="s">
        <v>185</v>
      </c>
      <c r="B2" s="241" t="s">
        <v>261</v>
      </c>
      <c r="C2" s="241"/>
      <c r="D2" s="241"/>
      <c r="E2" s="241"/>
      <c r="F2" s="241"/>
      <c r="G2" s="241"/>
      <c r="H2" s="241"/>
      <c r="I2" s="241"/>
      <c r="J2" s="241"/>
      <c r="K2" s="241"/>
      <c r="P2" s="36">
        <v>2022</v>
      </c>
      <c r="Q2" s="36">
        <v>2022</v>
      </c>
      <c r="R2" s="36">
        <v>2022</v>
      </c>
      <c r="S2" s="36">
        <v>2022</v>
      </c>
      <c r="T2" s="36">
        <v>2022</v>
      </c>
      <c r="U2" s="36">
        <v>2022</v>
      </c>
      <c r="V2" s="36">
        <v>2022</v>
      </c>
      <c r="W2" s="36">
        <v>2023</v>
      </c>
      <c r="X2" s="36">
        <v>2023</v>
      </c>
      <c r="Y2" s="36">
        <v>2023</v>
      </c>
      <c r="Z2" s="36">
        <v>2023</v>
      </c>
      <c r="AA2" s="36">
        <v>2023</v>
      </c>
      <c r="AB2" s="36">
        <v>2023</v>
      </c>
      <c r="AC2" s="36">
        <v>2023</v>
      </c>
    </row>
    <row r="3" spans="1:30" x14ac:dyDescent="0.2">
      <c r="B3" s="241" t="s">
        <v>163</v>
      </c>
      <c r="C3" s="241"/>
      <c r="D3" s="241"/>
      <c r="E3" s="241"/>
      <c r="F3" s="241"/>
      <c r="G3" s="241"/>
      <c r="H3" s="241"/>
      <c r="I3" s="241"/>
      <c r="J3" s="241"/>
      <c r="K3" s="241"/>
      <c r="O3" s="36" t="s">
        <v>247</v>
      </c>
      <c r="P3" s="173" t="s">
        <v>234</v>
      </c>
      <c r="Q3" s="173" t="s">
        <v>235</v>
      </c>
      <c r="R3" s="173" t="s">
        <v>236</v>
      </c>
      <c r="S3" s="173" t="s">
        <v>233</v>
      </c>
      <c r="T3" s="173" t="s">
        <v>249</v>
      </c>
      <c r="U3" s="173" t="s">
        <v>251</v>
      </c>
      <c r="V3" s="173" t="s">
        <v>262</v>
      </c>
      <c r="W3" s="163" t="s">
        <v>234</v>
      </c>
      <c r="X3" s="163" t="s">
        <v>235</v>
      </c>
      <c r="Y3" s="163" t="s">
        <v>236</v>
      </c>
      <c r="Z3" s="163" t="s">
        <v>233</v>
      </c>
      <c r="AA3" s="163" t="s">
        <v>249</v>
      </c>
      <c r="AB3" s="163" t="s">
        <v>251</v>
      </c>
      <c r="AC3" s="163" t="s">
        <v>262</v>
      </c>
    </row>
    <row r="4" spans="1:30" x14ac:dyDescent="0.2">
      <c r="O4" s="36" t="s">
        <v>146</v>
      </c>
      <c r="P4" s="178">
        <v>451963886</v>
      </c>
      <c r="Q4" s="178">
        <v>222520635</v>
      </c>
      <c r="R4" s="178">
        <v>398365594</v>
      </c>
      <c r="S4" s="178">
        <v>233718584</v>
      </c>
      <c r="T4" s="178">
        <v>518182856</v>
      </c>
      <c r="U4" s="178">
        <v>380915718</v>
      </c>
      <c r="V4" s="178">
        <v>434047658</v>
      </c>
      <c r="W4" s="232">
        <v>719986459</v>
      </c>
      <c r="X4" s="232">
        <v>470923327</v>
      </c>
      <c r="Y4" s="232">
        <v>441656620</v>
      </c>
      <c r="Z4" s="232">
        <v>407161817</v>
      </c>
      <c r="AA4" s="232">
        <v>426525111</v>
      </c>
      <c r="AB4" s="232">
        <v>418322404</v>
      </c>
      <c r="AC4" s="232">
        <v>394519566</v>
      </c>
      <c r="AD4" s="36" t="s">
        <v>146</v>
      </c>
    </row>
    <row r="5" spans="1:30" ht="10.8" thickBot="1" x14ac:dyDescent="0.25">
      <c r="B5" s="36" t="s">
        <v>250</v>
      </c>
      <c r="C5" s="185">
        <v>1000000</v>
      </c>
      <c r="O5" s="36" t="s">
        <v>161</v>
      </c>
      <c r="P5" s="178">
        <v>11222915</v>
      </c>
      <c r="Q5" s="178">
        <v>16150095</v>
      </c>
      <c r="R5" s="178">
        <v>14926247</v>
      </c>
      <c r="S5" s="178">
        <v>19182991</v>
      </c>
      <c r="T5" s="178">
        <v>23038486</v>
      </c>
      <c r="U5" s="178">
        <v>16642773</v>
      </c>
      <c r="V5" s="178">
        <v>16149453</v>
      </c>
      <c r="W5" s="232">
        <v>14179428</v>
      </c>
      <c r="X5" s="232">
        <v>11835970</v>
      </c>
      <c r="Y5" s="232">
        <v>22152678</v>
      </c>
      <c r="Z5" s="232">
        <v>20450323</v>
      </c>
      <c r="AA5" s="232">
        <v>19537439</v>
      </c>
      <c r="AB5" s="232">
        <v>23888630</v>
      </c>
      <c r="AC5" s="232">
        <v>17757942</v>
      </c>
      <c r="AD5" s="36" t="s">
        <v>161</v>
      </c>
    </row>
    <row r="6" spans="1:30" x14ac:dyDescent="0.2">
      <c r="B6" s="270" t="s">
        <v>186</v>
      </c>
      <c r="C6" s="265" t="s">
        <v>252</v>
      </c>
      <c r="D6" s="266"/>
      <c r="E6" s="266"/>
      <c r="F6" s="266"/>
      <c r="G6" s="267"/>
      <c r="H6" s="262" t="s">
        <v>253</v>
      </c>
      <c r="I6" s="263"/>
      <c r="J6" s="263"/>
      <c r="K6" s="263"/>
      <c r="L6" s="264"/>
      <c r="O6" s="36" t="s">
        <v>151</v>
      </c>
      <c r="P6" s="178">
        <v>121724793</v>
      </c>
      <c r="Q6" s="178">
        <v>124554148</v>
      </c>
      <c r="R6" s="178">
        <v>228536097</v>
      </c>
      <c r="S6" s="178">
        <v>225898493</v>
      </c>
      <c r="T6" s="178">
        <v>114964206</v>
      </c>
      <c r="U6" s="178">
        <v>193753423</v>
      </c>
      <c r="V6" s="178">
        <v>155258409</v>
      </c>
      <c r="W6" s="232">
        <v>177743031</v>
      </c>
      <c r="X6" s="232">
        <v>156201528</v>
      </c>
      <c r="Y6" s="232">
        <v>176282152</v>
      </c>
      <c r="Z6" s="232">
        <v>205594543</v>
      </c>
      <c r="AA6" s="232">
        <v>238602040</v>
      </c>
      <c r="AB6" s="232">
        <v>182549036</v>
      </c>
      <c r="AC6" s="232">
        <v>200545944</v>
      </c>
      <c r="AD6" s="36" t="s">
        <v>151</v>
      </c>
    </row>
    <row r="7" spans="1:30" ht="21" thickBot="1" x14ac:dyDescent="0.25">
      <c r="B7" s="271"/>
      <c r="C7" s="21">
        <v>2022</v>
      </c>
      <c r="D7" s="21">
        <v>2023</v>
      </c>
      <c r="E7" s="22" t="s">
        <v>181</v>
      </c>
      <c r="F7" s="21" t="s">
        <v>182</v>
      </c>
      <c r="G7" s="22" t="s">
        <v>183</v>
      </c>
      <c r="H7" s="23">
        <v>2022</v>
      </c>
      <c r="I7" s="23">
        <v>2023</v>
      </c>
      <c r="J7" s="24" t="s">
        <v>181</v>
      </c>
      <c r="K7" s="23" t="s">
        <v>182</v>
      </c>
      <c r="L7" s="24" t="s">
        <v>183</v>
      </c>
      <c r="O7" s="36" t="s">
        <v>160</v>
      </c>
      <c r="P7" s="178">
        <v>17920373</v>
      </c>
      <c r="Q7" s="178">
        <v>19891764</v>
      </c>
      <c r="R7" s="178">
        <v>27363529</v>
      </c>
      <c r="S7" s="178">
        <v>34740795</v>
      </c>
      <c r="T7" s="178">
        <v>25211344</v>
      </c>
      <c r="U7" s="178">
        <v>24331747</v>
      </c>
      <c r="V7" s="178">
        <v>19364401</v>
      </c>
      <c r="W7" s="232">
        <v>21664367</v>
      </c>
      <c r="X7" s="232">
        <v>21067996</v>
      </c>
      <c r="Y7" s="232">
        <v>19245214</v>
      </c>
      <c r="Z7" s="232">
        <v>15083857</v>
      </c>
      <c r="AA7" s="232">
        <v>19360678</v>
      </c>
      <c r="AB7" s="232">
        <v>16924513</v>
      </c>
      <c r="AC7" s="232">
        <v>11561071</v>
      </c>
      <c r="AD7" s="36" t="s">
        <v>160</v>
      </c>
    </row>
    <row r="8" spans="1:30" ht="10.8" thickTop="1" x14ac:dyDescent="0.2">
      <c r="B8" s="36" t="s">
        <v>146</v>
      </c>
      <c r="C8" s="180">
        <f t="shared" ref="C8:C24" si="0">SUM(P4:V4)/$C$5</f>
        <v>2639.714931</v>
      </c>
      <c r="D8" s="180">
        <f t="shared" ref="D8:D24" si="1">SUM(W4:AC4)/$C$5</f>
        <v>3279.0953039999999</v>
      </c>
      <c r="E8" s="179">
        <f t="shared" ref="E8:E25" si="2">+D8/C8-1</f>
        <v>0.24221568984260888</v>
      </c>
      <c r="F8" s="180">
        <f t="shared" ref="F8:F25" si="3">+D8-C8</f>
        <v>639.38037299999996</v>
      </c>
      <c r="G8" s="179">
        <f t="shared" ref="G8:G24" si="4">+D8/$D$25</f>
        <v>0.12183770887942356</v>
      </c>
      <c r="H8" s="180">
        <f t="shared" ref="H8:H24" si="5">+V4/$C$5</f>
        <v>434.04765800000001</v>
      </c>
      <c r="I8" s="180">
        <f t="shared" ref="I8:I24" si="6">+AC4/$C$5</f>
        <v>394.519566</v>
      </c>
      <c r="J8" s="179">
        <f t="shared" ref="J8:J24" si="7">+I8/H8-1</f>
        <v>-9.10685526610997E-2</v>
      </c>
      <c r="K8" s="180">
        <f t="shared" ref="K8:K24" si="8">+I8-H8</f>
        <v>-39.528092000000015</v>
      </c>
      <c r="L8" s="179">
        <f t="shared" ref="L8:L24" si="9">+I8/$I$25</f>
        <v>0.11436137980741699</v>
      </c>
      <c r="O8" s="36" t="s">
        <v>150</v>
      </c>
      <c r="P8" s="178">
        <v>353349509</v>
      </c>
      <c r="Q8" s="178">
        <v>389288405</v>
      </c>
      <c r="R8" s="178">
        <v>442123560</v>
      </c>
      <c r="S8" s="178">
        <v>355668186</v>
      </c>
      <c r="T8" s="178">
        <v>444149569</v>
      </c>
      <c r="U8" s="178">
        <v>442734771</v>
      </c>
      <c r="V8" s="178">
        <v>411098680</v>
      </c>
      <c r="W8" s="232">
        <v>385519726</v>
      </c>
      <c r="X8" s="232">
        <v>305773105</v>
      </c>
      <c r="Y8" s="232">
        <v>327597569</v>
      </c>
      <c r="Z8" s="232">
        <v>334533468</v>
      </c>
      <c r="AA8" s="232">
        <v>392790066</v>
      </c>
      <c r="AB8" s="232">
        <v>337449892</v>
      </c>
      <c r="AC8" s="232">
        <v>375623747</v>
      </c>
      <c r="AD8" s="36" t="s">
        <v>150</v>
      </c>
    </row>
    <row r="9" spans="1:30" x14ac:dyDescent="0.2">
      <c r="B9" s="36" t="s">
        <v>161</v>
      </c>
      <c r="C9" s="180">
        <f t="shared" si="0"/>
        <v>117.31296</v>
      </c>
      <c r="D9" s="180">
        <f t="shared" si="1"/>
        <v>129.80241000000001</v>
      </c>
      <c r="E9" s="181">
        <f t="shared" si="2"/>
        <v>0.10646266192584353</v>
      </c>
      <c r="F9" s="182">
        <f t="shared" si="3"/>
        <v>12.489450000000005</v>
      </c>
      <c r="G9" s="181">
        <f t="shared" si="4"/>
        <v>4.8229242444206739E-3</v>
      </c>
      <c r="H9" s="180">
        <f t="shared" si="5"/>
        <v>16.149453000000001</v>
      </c>
      <c r="I9" s="180">
        <f t="shared" si="6"/>
        <v>17.757942</v>
      </c>
      <c r="J9" s="181">
        <f t="shared" si="7"/>
        <v>9.9600215561480576E-2</v>
      </c>
      <c r="K9" s="182">
        <f t="shared" si="8"/>
        <v>1.6084889999999987</v>
      </c>
      <c r="L9" s="181">
        <f t="shared" si="9"/>
        <v>5.1475843650808494E-3</v>
      </c>
      <c r="O9" s="36" t="s">
        <v>154</v>
      </c>
      <c r="P9" s="178">
        <v>57908263</v>
      </c>
      <c r="Q9" s="178">
        <v>46361414</v>
      </c>
      <c r="R9" s="178">
        <v>82731676</v>
      </c>
      <c r="S9" s="178">
        <v>95948613</v>
      </c>
      <c r="T9" s="178">
        <v>80992839</v>
      </c>
      <c r="U9" s="178">
        <v>76399905</v>
      </c>
      <c r="V9" s="178">
        <v>64139505</v>
      </c>
      <c r="W9" s="232">
        <v>56660633</v>
      </c>
      <c r="X9" s="232">
        <v>68779247</v>
      </c>
      <c r="Y9" s="232">
        <v>89757253</v>
      </c>
      <c r="Z9" s="232">
        <v>60700293</v>
      </c>
      <c r="AA9" s="232">
        <v>54964481</v>
      </c>
      <c r="AB9" s="232">
        <v>76349775</v>
      </c>
      <c r="AC9" s="232">
        <v>77708548</v>
      </c>
      <c r="AD9" s="36" t="s">
        <v>154</v>
      </c>
    </row>
    <row r="10" spans="1:30" x14ac:dyDescent="0.2">
      <c r="B10" s="36" t="s">
        <v>151</v>
      </c>
      <c r="C10" s="180">
        <f t="shared" si="0"/>
        <v>1164.6895689999999</v>
      </c>
      <c r="D10" s="180">
        <f t="shared" si="1"/>
        <v>1337.518274</v>
      </c>
      <c r="E10" s="179">
        <f t="shared" si="2"/>
        <v>0.14839036048755072</v>
      </c>
      <c r="F10" s="180">
        <f t="shared" si="3"/>
        <v>172.82870500000013</v>
      </c>
      <c r="G10" s="179">
        <f t="shared" si="4"/>
        <v>4.9696683682762845E-2</v>
      </c>
      <c r="H10" s="180">
        <f t="shared" si="5"/>
        <v>155.258409</v>
      </c>
      <c r="I10" s="180">
        <f t="shared" si="6"/>
        <v>200.54594399999999</v>
      </c>
      <c r="J10" s="179">
        <f t="shared" si="7"/>
        <v>0.29169135051486972</v>
      </c>
      <c r="K10" s="180">
        <f t="shared" si="8"/>
        <v>45.287534999999991</v>
      </c>
      <c r="L10" s="179">
        <f t="shared" si="9"/>
        <v>5.8133265995281402E-2</v>
      </c>
      <c r="O10" s="36" t="s">
        <v>158</v>
      </c>
      <c r="P10" s="178">
        <v>38943998</v>
      </c>
      <c r="Q10" s="178">
        <v>61163410</v>
      </c>
      <c r="R10" s="178">
        <v>47444000</v>
      </c>
      <c r="S10" s="178">
        <v>33047221</v>
      </c>
      <c r="T10" s="178">
        <v>51915077</v>
      </c>
      <c r="U10" s="178">
        <v>49626849</v>
      </c>
      <c r="V10" s="178">
        <v>35426738</v>
      </c>
      <c r="W10" s="232">
        <v>39144933</v>
      </c>
      <c r="X10" s="232">
        <v>43476996</v>
      </c>
      <c r="Y10" s="232">
        <v>30178767</v>
      </c>
      <c r="Z10" s="232">
        <v>29575807</v>
      </c>
      <c r="AA10" s="232">
        <v>133942504</v>
      </c>
      <c r="AB10" s="232">
        <v>33197166</v>
      </c>
      <c r="AC10" s="232">
        <v>39490763</v>
      </c>
      <c r="AD10" s="36" t="s">
        <v>158</v>
      </c>
    </row>
    <row r="11" spans="1:30" x14ac:dyDescent="0.2">
      <c r="B11" s="36" t="s">
        <v>160</v>
      </c>
      <c r="C11" s="180">
        <f t="shared" si="0"/>
        <v>168.82395299999999</v>
      </c>
      <c r="D11" s="180">
        <f t="shared" si="1"/>
        <v>124.907696</v>
      </c>
      <c r="E11" s="181">
        <f t="shared" si="2"/>
        <v>-0.26013048634159153</v>
      </c>
      <c r="F11" s="182">
        <f t="shared" si="3"/>
        <v>-43.916256999999987</v>
      </c>
      <c r="G11" s="181">
        <f t="shared" si="4"/>
        <v>4.6410567827910683E-3</v>
      </c>
      <c r="H11" s="180">
        <f t="shared" si="5"/>
        <v>19.364401000000001</v>
      </c>
      <c r="I11" s="180">
        <f t="shared" si="6"/>
        <v>11.561071</v>
      </c>
      <c r="J11" s="181">
        <f t="shared" si="7"/>
        <v>-0.40297296053722498</v>
      </c>
      <c r="K11" s="182">
        <f t="shared" si="8"/>
        <v>-7.8033300000000008</v>
      </c>
      <c r="L11" s="181">
        <f t="shared" si="9"/>
        <v>3.3512660601768842E-3</v>
      </c>
      <c r="O11" s="36" t="s">
        <v>149</v>
      </c>
      <c r="P11" s="178">
        <v>548928131</v>
      </c>
      <c r="Q11" s="178">
        <v>537022696</v>
      </c>
      <c r="R11" s="178">
        <v>651296277</v>
      </c>
      <c r="S11" s="178">
        <v>570354161</v>
      </c>
      <c r="T11" s="178">
        <v>512742955</v>
      </c>
      <c r="U11" s="178">
        <v>499735220</v>
      </c>
      <c r="V11" s="178">
        <v>502770629</v>
      </c>
      <c r="W11" s="232">
        <v>607132831</v>
      </c>
      <c r="X11" s="232">
        <v>586893772</v>
      </c>
      <c r="Y11" s="232">
        <v>664553909</v>
      </c>
      <c r="Z11" s="232">
        <v>515009689</v>
      </c>
      <c r="AA11" s="232">
        <v>566993049</v>
      </c>
      <c r="AB11" s="232">
        <v>512504779</v>
      </c>
      <c r="AC11" s="232">
        <v>544530139</v>
      </c>
      <c r="AD11" s="36" t="s">
        <v>149</v>
      </c>
    </row>
    <row r="12" spans="1:30" x14ac:dyDescent="0.2">
      <c r="B12" s="36" t="s">
        <v>150</v>
      </c>
      <c r="C12" s="180">
        <f t="shared" si="0"/>
        <v>2838.4126799999999</v>
      </c>
      <c r="D12" s="180">
        <f t="shared" si="1"/>
        <v>2459.2875730000001</v>
      </c>
      <c r="E12" s="179">
        <f t="shared" si="2"/>
        <v>-0.13356940999854883</v>
      </c>
      <c r="F12" s="180">
        <f t="shared" si="3"/>
        <v>-379.12510699999984</v>
      </c>
      <c r="G12" s="179">
        <f t="shared" si="4"/>
        <v>9.1377021889071056E-2</v>
      </c>
      <c r="H12" s="180">
        <f t="shared" si="5"/>
        <v>411.09868</v>
      </c>
      <c r="I12" s="180">
        <f t="shared" si="6"/>
        <v>375.62374699999998</v>
      </c>
      <c r="J12" s="179">
        <f t="shared" si="7"/>
        <v>-8.6292986880911471E-2</v>
      </c>
      <c r="K12" s="180">
        <f t="shared" si="8"/>
        <v>-35.474933000000021</v>
      </c>
      <c r="L12" s="179">
        <f t="shared" si="9"/>
        <v>0.10888395328750845</v>
      </c>
      <c r="O12" s="36" t="s">
        <v>159</v>
      </c>
      <c r="P12" s="178">
        <v>12884779</v>
      </c>
      <c r="Q12" s="178">
        <v>21765595</v>
      </c>
      <c r="R12" s="178">
        <v>17451493</v>
      </c>
      <c r="S12" s="178">
        <v>8515370</v>
      </c>
      <c r="T12" s="178">
        <v>15304359</v>
      </c>
      <c r="U12" s="178">
        <v>10028078</v>
      </c>
      <c r="V12" s="178">
        <v>10545061</v>
      </c>
      <c r="W12" s="232">
        <v>15633775</v>
      </c>
      <c r="X12" s="232">
        <v>28238239</v>
      </c>
      <c r="Y12" s="232">
        <v>14434973</v>
      </c>
      <c r="Z12" s="232">
        <v>23231642</v>
      </c>
      <c r="AA12" s="232">
        <v>18054783</v>
      </c>
      <c r="AB12" s="232">
        <v>9421535</v>
      </c>
      <c r="AC12" s="232">
        <v>29312253</v>
      </c>
      <c r="AD12" s="36" t="s">
        <v>159</v>
      </c>
    </row>
    <row r="13" spans="1:30" x14ac:dyDescent="0.2">
      <c r="B13" s="36" t="s">
        <v>154</v>
      </c>
      <c r="C13" s="180">
        <f t="shared" si="0"/>
        <v>504.482215</v>
      </c>
      <c r="D13" s="180">
        <f t="shared" si="1"/>
        <v>484.92023</v>
      </c>
      <c r="E13" s="181">
        <f t="shared" si="2"/>
        <v>-3.8776362017043486E-2</v>
      </c>
      <c r="F13" s="182">
        <f t="shared" si="3"/>
        <v>-19.561984999999993</v>
      </c>
      <c r="G13" s="181">
        <f t="shared" si="4"/>
        <v>1.8017643384872817E-2</v>
      </c>
      <c r="H13" s="180">
        <f t="shared" si="5"/>
        <v>64.139505</v>
      </c>
      <c r="I13" s="180">
        <f t="shared" si="6"/>
        <v>77.708547999999993</v>
      </c>
      <c r="J13" s="181">
        <f t="shared" si="7"/>
        <v>0.21155515621768517</v>
      </c>
      <c r="K13" s="182">
        <f t="shared" si="8"/>
        <v>13.569042999999994</v>
      </c>
      <c r="L13" s="181">
        <f t="shared" si="9"/>
        <v>2.252576941167702E-2</v>
      </c>
      <c r="O13" s="36" t="s">
        <v>156</v>
      </c>
      <c r="P13" s="178">
        <v>99745951</v>
      </c>
      <c r="Q13" s="178">
        <v>116060425</v>
      </c>
      <c r="R13" s="178">
        <v>136246357</v>
      </c>
      <c r="S13" s="178">
        <v>129693170</v>
      </c>
      <c r="T13" s="178">
        <v>122666481</v>
      </c>
      <c r="U13" s="178">
        <v>92559446</v>
      </c>
      <c r="V13" s="178">
        <v>100322389</v>
      </c>
      <c r="W13" s="232">
        <v>89446823</v>
      </c>
      <c r="X13" s="232">
        <v>123963891</v>
      </c>
      <c r="Y13" s="232">
        <v>137976369</v>
      </c>
      <c r="Z13" s="232">
        <v>93109038</v>
      </c>
      <c r="AA13" s="232">
        <v>132637044</v>
      </c>
      <c r="AB13" s="232">
        <v>91877418</v>
      </c>
      <c r="AC13" s="232">
        <v>117316390</v>
      </c>
      <c r="AD13" s="36" t="s">
        <v>156</v>
      </c>
    </row>
    <row r="14" spans="1:30" x14ac:dyDescent="0.2">
      <c r="B14" s="36" t="s">
        <v>158</v>
      </c>
      <c r="C14" s="180">
        <f t="shared" si="0"/>
        <v>317.56729300000001</v>
      </c>
      <c r="D14" s="180">
        <f t="shared" si="1"/>
        <v>349.006936</v>
      </c>
      <c r="E14" s="179">
        <f t="shared" si="2"/>
        <v>9.9001514617564901E-2</v>
      </c>
      <c r="F14" s="180">
        <f t="shared" si="3"/>
        <v>31.43964299999999</v>
      </c>
      <c r="G14" s="179">
        <f t="shared" si="4"/>
        <v>1.2967663798425424E-2</v>
      </c>
      <c r="H14" s="180">
        <f t="shared" si="5"/>
        <v>35.426738</v>
      </c>
      <c r="I14" s="180">
        <f t="shared" si="6"/>
        <v>39.490763000000001</v>
      </c>
      <c r="J14" s="179">
        <f t="shared" si="7"/>
        <v>0.11471631963405726</v>
      </c>
      <c r="K14" s="180">
        <f t="shared" si="8"/>
        <v>4.0640250000000009</v>
      </c>
      <c r="L14" s="179">
        <f t="shared" si="9"/>
        <v>1.1447386987969287E-2</v>
      </c>
      <c r="O14" s="36" t="s">
        <v>155</v>
      </c>
      <c r="P14" s="178">
        <v>480163642</v>
      </c>
      <c r="Q14" s="178">
        <v>295441705</v>
      </c>
      <c r="R14" s="178">
        <v>314029101</v>
      </c>
      <c r="S14" s="178">
        <v>194876009</v>
      </c>
      <c r="T14" s="178">
        <v>216087498</v>
      </c>
      <c r="U14" s="178">
        <v>258089402</v>
      </c>
      <c r="V14" s="178">
        <v>231362359</v>
      </c>
      <c r="W14" s="232">
        <v>517756518</v>
      </c>
      <c r="X14" s="232">
        <v>228733767</v>
      </c>
      <c r="Y14" s="232">
        <v>186037983</v>
      </c>
      <c r="Z14" s="232">
        <v>189951640</v>
      </c>
      <c r="AA14" s="232">
        <v>241270275</v>
      </c>
      <c r="AB14" s="232">
        <v>228265163</v>
      </c>
      <c r="AC14" s="232">
        <v>241875673</v>
      </c>
      <c r="AD14" s="36" t="s">
        <v>155</v>
      </c>
    </row>
    <row r="15" spans="1:30" x14ac:dyDescent="0.2">
      <c r="B15" s="36" t="s">
        <v>149</v>
      </c>
      <c r="C15" s="180">
        <f t="shared" si="0"/>
        <v>3822.8500690000001</v>
      </c>
      <c r="D15" s="180">
        <f t="shared" si="1"/>
        <v>3997.618168</v>
      </c>
      <c r="E15" s="181">
        <f t="shared" si="2"/>
        <v>4.5716702419803967E-2</v>
      </c>
      <c r="F15" s="182">
        <f t="shared" si="3"/>
        <v>174.76809899999989</v>
      </c>
      <c r="G15" s="181">
        <f t="shared" si="4"/>
        <v>0.14853506635496025</v>
      </c>
      <c r="H15" s="180">
        <f t="shared" si="5"/>
        <v>502.77062899999999</v>
      </c>
      <c r="I15" s="180">
        <f t="shared" si="6"/>
        <v>544.53013899999996</v>
      </c>
      <c r="J15" s="181">
        <f t="shared" si="7"/>
        <v>8.3058769926673603E-2</v>
      </c>
      <c r="K15" s="182">
        <f t="shared" si="8"/>
        <v>41.759509999999977</v>
      </c>
      <c r="L15" s="181">
        <f t="shared" si="9"/>
        <v>0.15784570249366178</v>
      </c>
      <c r="O15" s="36" t="s">
        <v>162</v>
      </c>
      <c r="P15" s="178">
        <v>120043616</v>
      </c>
      <c r="Q15" s="178">
        <v>92007996</v>
      </c>
      <c r="R15" s="178">
        <v>110127260</v>
      </c>
      <c r="S15" s="178">
        <v>114038863</v>
      </c>
      <c r="T15" s="178">
        <v>161949474</v>
      </c>
      <c r="U15" s="178">
        <v>115795498</v>
      </c>
      <c r="V15" s="178">
        <v>202769515</v>
      </c>
      <c r="W15" s="232">
        <v>155435387</v>
      </c>
      <c r="X15" s="232">
        <v>170217479</v>
      </c>
      <c r="Y15" s="232">
        <v>177533724</v>
      </c>
      <c r="Z15" s="232">
        <v>172060319</v>
      </c>
      <c r="AA15" s="232">
        <v>157588160</v>
      </c>
      <c r="AB15" s="232">
        <v>184485274</v>
      </c>
      <c r="AC15" s="232">
        <v>160086450</v>
      </c>
      <c r="AD15" s="36" t="s">
        <v>162</v>
      </c>
    </row>
    <row r="16" spans="1:30" x14ac:dyDescent="0.2">
      <c r="B16" s="36" t="s">
        <v>159</v>
      </c>
      <c r="C16" s="180">
        <f t="shared" si="0"/>
        <v>96.494735000000006</v>
      </c>
      <c r="D16" s="180">
        <f t="shared" si="1"/>
        <v>138.3272</v>
      </c>
      <c r="E16" s="179">
        <f t="shared" si="2"/>
        <v>0.43352069934178261</v>
      </c>
      <c r="F16" s="180">
        <f t="shared" si="3"/>
        <v>41.832464999999999</v>
      </c>
      <c r="G16" s="179">
        <f t="shared" si="4"/>
        <v>5.1396704155402609E-3</v>
      </c>
      <c r="H16" s="180">
        <f t="shared" si="5"/>
        <v>10.545061</v>
      </c>
      <c r="I16" s="180">
        <f t="shared" si="6"/>
        <v>29.312252999999998</v>
      </c>
      <c r="J16" s="179">
        <f t="shared" si="7"/>
        <v>1.7797139343243247</v>
      </c>
      <c r="K16" s="180">
        <f t="shared" si="8"/>
        <v>18.767191999999998</v>
      </c>
      <c r="L16" s="179">
        <f t="shared" si="9"/>
        <v>8.4968908699045304E-3</v>
      </c>
      <c r="O16" s="36" t="s">
        <v>147</v>
      </c>
      <c r="P16" s="178">
        <v>520885326</v>
      </c>
      <c r="Q16" s="178">
        <v>484757875</v>
      </c>
      <c r="R16" s="178">
        <v>624568556</v>
      </c>
      <c r="S16" s="178">
        <v>593013017</v>
      </c>
      <c r="T16" s="178">
        <v>795743848</v>
      </c>
      <c r="U16" s="178">
        <v>770399513</v>
      </c>
      <c r="V16" s="178">
        <v>682589598</v>
      </c>
      <c r="W16" s="232">
        <v>716928411</v>
      </c>
      <c r="X16" s="232">
        <v>665924510</v>
      </c>
      <c r="Y16" s="232">
        <v>807971560</v>
      </c>
      <c r="Z16" s="232">
        <v>685963255</v>
      </c>
      <c r="AA16" s="232">
        <v>1036054265</v>
      </c>
      <c r="AB16" s="232">
        <v>709750723</v>
      </c>
      <c r="AC16" s="232">
        <v>708970868</v>
      </c>
      <c r="AD16" s="36" t="s">
        <v>147</v>
      </c>
    </row>
    <row r="17" spans="2:30" x14ac:dyDescent="0.2">
      <c r="B17" s="36" t="s">
        <v>156</v>
      </c>
      <c r="C17" s="180">
        <f t="shared" si="0"/>
        <v>797.294219</v>
      </c>
      <c r="D17" s="180">
        <f t="shared" si="1"/>
        <v>786.32697299999995</v>
      </c>
      <c r="E17" s="181">
        <f t="shared" si="2"/>
        <v>-1.3755581990492316E-2</v>
      </c>
      <c r="F17" s="182">
        <f t="shared" si="3"/>
        <v>-10.967246000000046</v>
      </c>
      <c r="G17" s="181">
        <f t="shared" si="4"/>
        <v>2.9216679583403883E-2</v>
      </c>
      <c r="H17" s="180">
        <f t="shared" si="5"/>
        <v>100.322389</v>
      </c>
      <c r="I17" s="180">
        <f t="shared" si="6"/>
        <v>117.31639</v>
      </c>
      <c r="J17" s="181">
        <f t="shared" si="7"/>
        <v>0.16939390269105337</v>
      </c>
      <c r="K17" s="182">
        <f t="shared" si="8"/>
        <v>16.994000999999997</v>
      </c>
      <c r="L17" s="181">
        <f t="shared" si="9"/>
        <v>3.4007094680888542E-2</v>
      </c>
      <c r="O17" s="36" t="s">
        <v>157</v>
      </c>
      <c r="P17" s="178">
        <v>55370722</v>
      </c>
      <c r="Q17" s="178">
        <v>52080690</v>
      </c>
      <c r="R17" s="178">
        <v>38043579</v>
      </c>
      <c r="S17" s="178">
        <v>38143125</v>
      </c>
      <c r="T17" s="178">
        <v>55112418</v>
      </c>
      <c r="U17" s="178">
        <v>53041539</v>
      </c>
      <c r="V17" s="178">
        <v>53305629</v>
      </c>
      <c r="W17" s="232">
        <v>62698126</v>
      </c>
      <c r="X17" s="232">
        <v>55949092</v>
      </c>
      <c r="Y17" s="232">
        <v>47478902</v>
      </c>
      <c r="Z17" s="232">
        <v>24977731</v>
      </c>
      <c r="AA17" s="232">
        <v>40363881</v>
      </c>
      <c r="AB17" s="232">
        <v>40443981</v>
      </c>
      <c r="AC17" s="232">
        <v>26707957</v>
      </c>
      <c r="AD17" s="36" t="s">
        <v>157</v>
      </c>
    </row>
    <row r="18" spans="2:30" x14ac:dyDescent="0.2">
      <c r="B18" s="36" t="s">
        <v>155</v>
      </c>
      <c r="C18" s="180">
        <f t="shared" si="0"/>
        <v>1990.049716</v>
      </c>
      <c r="D18" s="180">
        <f t="shared" si="1"/>
        <v>1833.8910189999999</v>
      </c>
      <c r="E18" s="179">
        <f t="shared" si="2"/>
        <v>-7.84697466321993E-2</v>
      </c>
      <c r="F18" s="180">
        <f t="shared" si="3"/>
        <v>-156.15869700000007</v>
      </c>
      <c r="G18" s="179">
        <f t="shared" si="4"/>
        <v>6.8139855470791585E-2</v>
      </c>
      <c r="H18" s="180">
        <f t="shared" si="5"/>
        <v>231.362359</v>
      </c>
      <c r="I18" s="180">
        <f t="shared" si="6"/>
        <v>241.87567300000001</v>
      </c>
      <c r="J18" s="179">
        <f t="shared" si="7"/>
        <v>4.5440900781963389E-2</v>
      </c>
      <c r="K18" s="180">
        <f t="shared" si="8"/>
        <v>10.513314000000008</v>
      </c>
      <c r="L18" s="179">
        <f t="shared" si="9"/>
        <v>7.0113723348584428E-2</v>
      </c>
      <c r="O18" s="36" t="s">
        <v>152</v>
      </c>
      <c r="P18" s="178">
        <v>899304099</v>
      </c>
      <c r="Q18" s="178">
        <v>546972465</v>
      </c>
      <c r="R18" s="178">
        <v>463702165</v>
      </c>
      <c r="S18" s="178">
        <v>393547924</v>
      </c>
      <c r="T18" s="178">
        <v>375641371</v>
      </c>
      <c r="U18" s="178">
        <v>308529727</v>
      </c>
      <c r="V18" s="178">
        <v>319568221</v>
      </c>
      <c r="W18" s="232">
        <v>1075060861</v>
      </c>
      <c r="X18" s="232">
        <v>608477580</v>
      </c>
      <c r="Y18" s="232">
        <v>418276918</v>
      </c>
      <c r="Z18" s="232">
        <v>312553848</v>
      </c>
      <c r="AA18" s="232">
        <v>308610851</v>
      </c>
      <c r="AB18" s="232">
        <v>260981395</v>
      </c>
      <c r="AC18" s="232">
        <v>233091820</v>
      </c>
      <c r="AD18" s="36" t="s">
        <v>152</v>
      </c>
    </row>
    <row r="19" spans="2:30" x14ac:dyDescent="0.2">
      <c r="B19" s="36" t="s">
        <v>162</v>
      </c>
      <c r="C19" s="180">
        <f t="shared" si="0"/>
        <v>916.73222199999998</v>
      </c>
      <c r="D19" s="180">
        <f t="shared" si="1"/>
        <v>1177.4067930000001</v>
      </c>
      <c r="E19" s="181">
        <f t="shared" si="2"/>
        <v>0.28435192387074193</v>
      </c>
      <c r="F19" s="182">
        <f t="shared" si="3"/>
        <v>260.67457100000013</v>
      </c>
      <c r="G19" s="181">
        <f t="shared" si="4"/>
        <v>4.3747598888998235E-2</v>
      </c>
      <c r="H19" s="180">
        <f t="shared" si="5"/>
        <v>202.76951500000001</v>
      </c>
      <c r="I19" s="180">
        <f t="shared" si="6"/>
        <v>160.08645000000001</v>
      </c>
      <c r="J19" s="181">
        <f t="shared" si="7"/>
        <v>-0.21050040485622312</v>
      </c>
      <c r="K19" s="182">
        <f t="shared" si="8"/>
        <v>-42.683064999999999</v>
      </c>
      <c r="L19" s="181">
        <f t="shared" si="9"/>
        <v>4.640506805807211E-2</v>
      </c>
      <c r="O19" s="36" t="s">
        <v>153</v>
      </c>
      <c r="P19" s="178">
        <v>55537827</v>
      </c>
      <c r="Q19" s="178">
        <v>56888950</v>
      </c>
      <c r="R19" s="178">
        <v>59686595</v>
      </c>
      <c r="S19" s="178">
        <v>67386101</v>
      </c>
      <c r="T19" s="178">
        <v>59873197</v>
      </c>
      <c r="U19" s="178">
        <v>66637830</v>
      </c>
      <c r="V19" s="178">
        <v>58256766</v>
      </c>
      <c r="W19" s="232">
        <v>93572308</v>
      </c>
      <c r="X19" s="232">
        <v>65246861</v>
      </c>
      <c r="Y19" s="232">
        <v>84756700</v>
      </c>
      <c r="Z19" s="232">
        <v>73389083</v>
      </c>
      <c r="AA19" s="232">
        <v>59049426</v>
      </c>
      <c r="AB19" s="232">
        <v>65232688</v>
      </c>
      <c r="AC19" s="232">
        <v>49531388</v>
      </c>
      <c r="AD19" s="36" t="s">
        <v>153</v>
      </c>
    </row>
    <row r="20" spans="2:30" x14ac:dyDescent="0.2">
      <c r="B20" s="36" t="s">
        <v>147</v>
      </c>
      <c r="C20" s="180">
        <f t="shared" si="0"/>
        <v>4471.9577330000002</v>
      </c>
      <c r="D20" s="180">
        <f t="shared" si="1"/>
        <v>5331.5635920000004</v>
      </c>
      <c r="E20" s="179">
        <f t="shared" si="2"/>
        <v>0.19222137379713922</v>
      </c>
      <c r="F20" s="180">
        <f t="shared" si="3"/>
        <v>859.60585900000024</v>
      </c>
      <c r="G20" s="179">
        <f t="shared" si="4"/>
        <v>0.19809899761127217</v>
      </c>
      <c r="H20" s="180">
        <f t="shared" si="5"/>
        <v>682.58959800000002</v>
      </c>
      <c r="I20" s="180">
        <f t="shared" si="6"/>
        <v>708.970868</v>
      </c>
      <c r="J20" s="179">
        <f t="shared" si="7"/>
        <v>3.8648801677168221E-2</v>
      </c>
      <c r="K20" s="180">
        <f t="shared" si="8"/>
        <v>26.381269999999972</v>
      </c>
      <c r="L20" s="179">
        <f t="shared" si="9"/>
        <v>0.20551296740436467</v>
      </c>
      <c r="O20" s="36" t="s">
        <v>148</v>
      </c>
      <c r="P20" s="178">
        <v>190715558</v>
      </c>
      <c r="Q20" s="178">
        <v>178581203</v>
      </c>
      <c r="R20" s="178">
        <v>317346074</v>
      </c>
      <c r="S20" s="178">
        <v>239634707</v>
      </c>
      <c r="T20" s="178">
        <v>1829693901</v>
      </c>
      <c r="U20" s="178">
        <v>317421949</v>
      </c>
      <c r="V20" s="178">
        <v>213252968</v>
      </c>
      <c r="W20" s="232">
        <v>243848691</v>
      </c>
      <c r="X20" s="232">
        <v>214748794</v>
      </c>
      <c r="Y20" s="232">
        <v>234598796</v>
      </c>
      <c r="Z20" s="232">
        <v>189486767</v>
      </c>
      <c r="AA20" s="232">
        <v>217138030</v>
      </c>
      <c r="AB20" s="232">
        <v>156556026</v>
      </c>
      <c r="AC20" s="232">
        <v>221131688</v>
      </c>
      <c r="AD20" s="36" t="s">
        <v>148</v>
      </c>
    </row>
    <row r="21" spans="2:30" x14ac:dyDescent="0.2">
      <c r="B21" s="36" t="s">
        <v>157</v>
      </c>
      <c r="C21" s="180">
        <f t="shared" si="0"/>
        <v>345.09770200000003</v>
      </c>
      <c r="D21" s="180">
        <f t="shared" si="1"/>
        <v>298.61966999999999</v>
      </c>
      <c r="E21" s="181">
        <f t="shared" si="2"/>
        <v>-0.13468079251365184</v>
      </c>
      <c r="F21" s="182">
        <f t="shared" si="3"/>
        <v>-46.478032000000042</v>
      </c>
      <c r="G21" s="181">
        <f t="shared" si="4"/>
        <v>1.1095480016926501E-2</v>
      </c>
      <c r="H21" s="180">
        <f t="shared" si="5"/>
        <v>53.305629000000003</v>
      </c>
      <c r="I21" s="180">
        <f t="shared" si="6"/>
        <v>26.707957</v>
      </c>
      <c r="J21" s="181">
        <f t="shared" si="7"/>
        <v>-0.49896554076868693</v>
      </c>
      <c r="K21" s="182">
        <f t="shared" si="8"/>
        <v>-26.597672000000003</v>
      </c>
      <c r="L21" s="181">
        <f t="shared" si="9"/>
        <v>7.7419704308332362E-3</v>
      </c>
    </row>
    <row r="22" spans="2:30" x14ac:dyDescent="0.2">
      <c r="B22" s="36" t="s">
        <v>152</v>
      </c>
      <c r="C22" s="180">
        <f t="shared" si="0"/>
        <v>3307.2659720000001</v>
      </c>
      <c r="D22" s="180">
        <f t="shared" si="1"/>
        <v>3217.053273</v>
      </c>
      <c r="E22" s="179">
        <f t="shared" si="2"/>
        <v>-2.7277122482364469E-2</v>
      </c>
      <c r="F22" s="180">
        <f t="shared" si="3"/>
        <v>-90.212699000000157</v>
      </c>
      <c r="G22" s="179">
        <f t="shared" si="4"/>
        <v>0.11953248191574084</v>
      </c>
      <c r="H22" s="180">
        <f t="shared" si="5"/>
        <v>319.56822099999999</v>
      </c>
      <c r="I22" s="180">
        <f t="shared" si="6"/>
        <v>233.09182000000001</v>
      </c>
      <c r="J22" s="179">
        <f t="shared" si="7"/>
        <v>-0.27060388147919123</v>
      </c>
      <c r="K22" s="180">
        <f t="shared" si="8"/>
        <v>-86.476400999999981</v>
      </c>
      <c r="L22" s="179">
        <f t="shared" si="9"/>
        <v>6.7567503501263809E-2</v>
      </c>
      <c r="T22" s="162">
        <f>SUM(P4:V20)</f>
        <v>27209659595</v>
      </c>
      <c r="Y22" s="162">
        <f>SUM(W4:AC20)</f>
        <v>26913632357</v>
      </c>
    </row>
    <row r="23" spans="2:30" x14ac:dyDescent="0.2">
      <c r="B23" s="36" t="s">
        <v>153</v>
      </c>
      <c r="C23" s="180">
        <f t="shared" si="0"/>
        <v>424.26726600000001</v>
      </c>
      <c r="D23" s="180">
        <f t="shared" si="1"/>
        <v>490.77845400000001</v>
      </c>
      <c r="E23" s="181">
        <f t="shared" si="2"/>
        <v>0.15676719212176971</v>
      </c>
      <c r="F23" s="182">
        <f t="shared" si="3"/>
        <v>66.511188000000004</v>
      </c>
      <c r="G23" s="181">
        <f t="shared" si="4"/>
        <v>1.823531091938814E-2</v>
      </c>
      <c r="H23" s="180">
        <f t="shared" si="5"/>
        <v>58.256765999999999</v>
      </c>
      <c r="I23" s="180">
        <f t="shared" si="6"/>
        <v>49.531388</v>
      </c>
      <c r="J23" s="181">
        <f t="shared" si="7"/>
        <v>-0.14977450001258219</v>
      </c>
      <c r="K23" s="182">
        <f t="shared" si="8"/>
        <v>-8.7253779999999992</v>
      </c>
      <c r="L23" s="181">
        <f t="shared" si="9"/>
        <v>1.4357913684454719E-2</v>
      </c>
    </row>
    <row r="24" spans="2:30" x14ac:dyDescent="0.2">
      <c r="B24" s="36" t="s">
        <v>148</v>
      </c>
      <c r="C24" s="180">
        <f t="shared" si="0"/>
        <v>3286.6463600000002</v>
      </c>
      <c r="D24" s="180">
        <f t="shared" si="1"/>
        <v>1477.5087920000001</v>
      </c>
      <c r="E24" s="179">
        <f t="shared" si="2"/>
        <v>-0.55045093686319202</v>
      </c>
      <c r="F24" s="180">
        <f t="shared" si="3"/>
        <v>-1809.1375680000001</v>
      </c>
      <c r="G24" s="179">
        <f t="shared" si="4"/>
        <v>5.4898156161210736E-2</v>
      </c>
      <c r="H24" s="180">
        <f t="shared" si="5"/>
        <v>213.25296800000001</v>
      </c>
      <c r="I24" s="180">
        <f t="shared" si="6"/>
        <v>221.131688</v>
      </c>
      <c r="J24" s="179">
        <f t="shared" si="7"/>
        <v>3.6945417800703151E-2</v>
      </c>
      <c r="K24" s="180">
        <f t="shared" si="8"/>
        <v>7.8787199999999871</v>
      </c>
      <c r="L24" s="179">
        <f t="shared" si="9"/>
        <v>6.4100559612861471E-2</v>
      </c>
      <c r="T24" s="162">
        <f>SUM(V4:V20)</f>
        <v>3510227979</v>
      </c>
      <c r="Y24" s="162">
        <f>SUM(AC4:AC20)</f>
        <v>3449762207</v>
      </c>
    </row>
    <row r="25" spans="2:30" ht="10.8" thickBot="1" x14ac:dyDescent="0.25">
      <c r="B25" s="31" t="s">
        <v>21</v>
      </c>
      <c r="C25" s="184">
        <f>SUM(C8:C24)</f>
        <v>27209.659594999997</v>
      </c>
      <c r="D25" s="184">
        <f>SUM(D8:D24)</f>
        <v>26913.632356999999</v>
      </c>
      <c r="E25" s="179">
        <f t="shared" si="2"/>
        <v>-1.0879490681110826E-2</v>
      </c>
      <c r="F25" s="180">
        <f t="shared" si="3"/>
        <v>-296.02723799999876</v>
      </c>
      <c r="G25" s="183">
        <v>1</v>
      </c>
      <c r="H25" s="184">
        <f>SUM(H8:H24)</f>
        <v>3510.2279790000002</v>
      </c>
      <c r="I25" s="184">
        <f>SUM(I8:I24)</f>
        <v>3449.7622069999993</v>
      </c>
      <c r="J25" s="179">
        <f t="shared" ref="J25" si="10">+I25/H25-1</f>
        <v>-1.7225596844916757E-2</v>
      </c>
      <c r="K25" s="180">
        <f t="shared" ref="K25" si="11">+I25-H25</f>
        <v>-60.465772000000925</v>
      </c>
      <c r="L25" s="183">
        <v>1</v>
      </c>
    </row>
    <row r="27" spans="2:30" x14ac:dyDescent="0.2">
      <c r="B27" s="252" t="s">
        <v>169</v>
      </c>
      <c r="C27" s="252"/>
      <c r="D27" s="252"/>
      <c r="E27" s="252"/>
      <c r="F27" s="252"/>
      <c r="G27" s="252"/>
      <c r="H27" s="252"/>
      <c r="I27" s="252"/>
      <c r="J27" s="252"/>
      <c r="K27" s="252"/>
    </row>
    <row r="28" spans="2:30" x14ac:dyDescent="0.2">
      <c r="B28" s="277" t="s">
        <v>175</v>
      </c>
      <c r="C28" s="277"/>
      <c r="D28" s="277"/>
      <c r="E28" s="277"/>
      <c r="F28" s="277"/>
      <c r="G28" s="277"/>
      <c r="H28" s="277"/>
      <c r="I28" s="277"/>
      <c r="J28" s="277"/>
      <c r="K28" s="277"/>
      <c r="L28" s="277"/>
    </row>
    <row r="29" spans="2:30" x14ac:dyDescent="0.2">
      <c r="B29" s="241" t="s">
        <v>177</v>
      </c>
      <c r="C29" s="241"/>
      <c r="D29" s="241"/>
      <c r="E29" s="241"/>
      <c r="F29" s="241"/>
      <c r="G29" s="241"/>
      <c r="H29" s="241"/>
      <c r="I29" s="241"/>
      <c r="J29" s="241"/>
      <c r="K29" s="241"/>
    </row>
    <row r="30" spans="2:30" ht="10.8" thickBot="1" x14ac:dyDescent="0.25"/>
    <row r="31" spans="2:30" x14ac:dyDescent="0.2">
      <c r="B31" s="270" t="s">
        <v>186</v>
      </c>
      <c r="C31" s="265" t="str">
        <f>+C6</f>
        <v>Enero-Junio</v>
      </c>
      <c r="D31" s="266"/>
      <c r="E31" s="266"/>
      <c r="F31" s="266"/>
      <c r="G31" s="267"/>
      <c r="H31" s="262" t="str">
        <f>+H6</f>
        <v>Junio</v>
      </c>
      <c r="I31" s="263"/>
      <c r="J31" s="263"/>
      <c r="K31" s="263"/>
      <c r="L31" s="264"/>
    </row>
    <row r="32" spans="2:30" ht="21" thickBot="1" x14ac:dyDescent="0.25">
      <c r="B32" s="271"/>
      <c r="C32" s="21">
        <v>2022</v>
      </c>
      <c r="D32" s="21">
        <v>2023</v>
      </c>
      <c r="E32" s="22" t="s">
        <v>181</v>
      </c>
      <c r="F32" s="21" t="s">
        <v>182</v>
      </c>
      <c r="G32" s="22" t="s">
        <v>183</v>
      </c>
      <c r="H32" s="23">
        <v>2022</v>
      </c>
      <c r="I32" s="23">
        <v>2023</v>
      </c>
      <c r="J32" s="24" t="s">
        <v>181</v>
      </c>
      <c r="K32" s="23" t="s">
        <v>182</v>
      </c>
      <c r="L32" s="24" t="s">
        <v>183</v>
      </c>
    </row>
    <row r="33" spans="2:12" ht="10.8" thickTop="1" x14ac:dyDescent="0.2">
      <c r="B33" s="25" t="s">
        <v>161</v>
      </c>
      <c r="C33" s="180">
        <f>VLOOKUP($B33,$B$8:$I$24,2,0)</f>
        <v>117.31296</v>
      </c>
      <c r="D33" s="180">
        <f>VLOOKUP($B33,$B$8:$I$24,3,0)</f>
        <v>129.80241000000001</v>
      </c>
      <c r="E33" s="179">
        <f t="shared" ref="E33:E50" si="12">+D33/C33-1</f>
        <v>0.10646266192584353</v>
      </c>
      <c r="F33" s="180">
        <f t="shared" ref="F33:F50" si="13">+D33-C33</f>
        <v>12.489450000000005</v>
      </c>
      <c r="G33" s="179">
        <f t="shared" ref="G33:G49" si="14">+D33/$D$25</f>
        <v>4.8229242444206739E-3</v>
      </c>
      <c r="H33" s="180">
        <f>VLOOKUP($B33,$B$8:$I$24,7,0)</f>
        <v>16.149453000000001</v>
      </c>
      <c r="I33" s="180">
        <f>VLOOKUP($B33,$B$8:$I$24,8,0)</f>
        <v>17.757942</v>
      </c>
      <c r="J33" s="179">
        <f t="shared" ref="J33:J50" si="15">+I33/H33-1</f>
        <v>9.9600215561480576E-2</v>
      </c>
      <c r="K33" s="180">
        <f t="shared" ref="K33:K50" si="16">+I33-H33</f>
        <v>1.6084889999999987</v>
      </c>
      <c r="L33" s="179">
        <f t="shared" ref="L33:L49" si="17">+I33/$I$25</f>
        <v>5.1475843650808494E-3</v>
      </c>
    </row>
    <row r="34" spans="2:12" x14ac:dyDescent="0.2">
      <c r="B34" s="27" t="s">
        <v>153</v>
      </c>
      <c r="C34" s="180">
        <f t="shared" ref="C34:C49" si="18">VLOOKUP($B34,$B$8:$D$24,2,0)</f>
        <v>424.26726600000001</v>
      </c>
      <c r="D34" s="180">
        <f t="shared" ref="D34:D49" si="19">VLOOKUP($B34,$B$8:$D$24,3,0)</f>
        <v>490.77845400000001</v>
      </c>
      <c r="E34" s="181">
        <f t="shared" si="12"/>
        <v>0.15676719212176971</v>
      </c>
      <c r="F34" s="182">
        <f t="shared" si="13"/>
        <v>66.511188000000004</v>
      </c>
      <c r="G34" s="181">
        <f t="shared" si="14"/>
        <v>1.823531091938814E-2</v>
      </c>
      <c r="H34" s="180">
        <f t="shared" ref="H34:H49" si="20">VLOOKUP($B34,$B$8:$I$24,7,0)</f>
        <v>58.256765999999999</v>
      </c>
      <c r="I34" s="180">
        <f t="shared" ref="I34:I49" si="21">VLOOKUP($B34,$B$8:$I$24,8,0)</f>
        <v>49.531388</v>
      </c>
      <c r="J34" s="181">
        <f t="shared" si="15"/>
        <v>-0.14977450001258219</v>
      </c>
      <c r="K34" s="182">
        <f t="shared" si="16"/>
        <v>-8.7253779999999992</v>
      </c>
      <c r="L34" s="181">
        <f t="shared" si="17"/>
        <v>1.4357913684454719E-2</v>
      </c>
    </row>
    <row r="35" spans="2:12" x14ac:dyDescent="0.2">
      <c r="B35" s="25" t="s">
        <v>146</v>
      </c>
      <c r="C35" s="180">
        <f t="shared" si="18"/>
        <v>2639.714931</v>
      </c>
      <c r="D35" s="180">
        <f t="shared" si="19"/>
        <v>3279.0953039999999</v>
      </c>
      <c r="E35" s="179">
        <f t="shared" si="12"/>
        <v>0.24221568984260888</v>
      </c>
      <c r="F35" s="180">
        <f t="shared" si="13"/>
        <v>639.38037299999996</v>
      </c>
      <c r="G35" s="179">
        <f t="shared" si="14"/>
        <v>0.12183770887942356</v>
      </c>
      <c r="H35" s="180">
        <f t="shared" si="20"/>
        <v>434.04765800000001</v>
      </c>
      <c r="I35" s="180">
        <f t="shared" si="21"/>
        <v>394.519566</v>
      </c>
      <c r="J35" s="179">
        <f t="shared" si="15"/>
        <v>-9.10685526610997E-2</v>
      </c>
      <c r="K35" s="180">
        <f t="shared" si="16"/>
        <v>-39.528092000000015</v>
      </c>
      <c r="L35" s="179">
        <f t="shared" si="17"/>
        <v>0.11436137980741699</v>
      </c>
    </row>
    <row r="36" spans="2:12" x14ac:dyDescent="0.2">
      <c r="B36" s="27" t="s">
        <v>151</v>
      </c>
      <c r="C36" s="180">
        <f t="shared" si="18"/>
        <v>1164.6895689999999</v>
      </c>
      <c r="D36" s="180">
        <f t="shared" si="19"/>
        <v>1337.518274</v>
      </c>
      <c r="E36" s="181">
        <f t="shared" si="12"/>
        <v>0.14839036048755072</v>
      </c>
      <c r="F36" s="182">
        <f t="shared" si="13"/>
        <v>172.82870500000013</v>
      </c>
      <c r="G36" s="181">
        <f t="shared" si="14"/>
        <v>4.9696683682762845E-2</v>
      </c>
      <c r="H36" s="180">
        <f t="shared" si="20"/>
        <v>155.258409</v>
      </c>
      <c r="I36" s="180">
        <f t="shared" si="21"/>
        <v>200.54594399999999</v>
      </c>
      <c r="J36" s="181">
        <f t="shared" si="15"/>
        <v>0.29169135051486972</v>
      </c>
      <c r="K36" s="182">
        <f t="shared" si="16"/>
        <v>45.287534999999991</v>
      </c>
      <c r="L36" s="181">
        <f t="shared" si="17"/>
        <v>5.8133265995281402E-2</v>
      </c>
    </row>
    <row r="37" spans="2:12" x14ac:dyDescent="0.2">
      <c r="B37" s="25" t="s">
        <v>154</v>
      </c>
      <c r="C37" s="180">
        <f t="shared" si="18"/>
        <v>504.482215</v>
      </c>
      <c r="D37" s="180">
        <f t="shared" si="19"/>
        <v>484.92023</v>
      </c>
      <c r="E37" s="179">
        <f t="shared" si="12"/>
        <v>-3.8776362017043486E-2</v>
      </c>
      <c r="F37" s="180">
        <f t="shared" si="13"/>
        <v>-19.561984999999993</v>
      </c>
      <c r="G37" s="179">
        <f t="shared" si="14"/>
        <v>1.8017643384872817E-2</v>
      </c>
      <c r="H37" s="180">
        <f t="shared" si="20"/>
        <v>64.139505</v>
      </c>
      <c r="I37" s="180">
        <f t="shared" si="21"/>
        <v>77.708547999999993</v>
      </c>
      <c r="J37" s="179">
        <f t="shared" si="15"/>
        <v>0.21155515621768517</v>
      </c>
      <c r="K37" s="180">
        <f t="shared" si="16"/>
        <v>13.569042999999994</v>
      </c>
      <c r="L37" s="179">
        <f t="shared" si="17"/>
        <v>2.252576941167702E-2</v>
      </c>
    </row>
    <row r="38" spans="2:12" x14ac:dyDescent="0.2">
      <c r="B38" s="27" t="s">
        <v>148</v>
      </c>
      <c r="C38" s="180">
        <f t="shared" si="18"/>
        <v>3286.6463600000002</v>
      </c>
      <c r="D38" s="180">
        <f t="shared" si="19"/>
        <v>1477.5087920000001</v>
      </c>
      <c r="E38" s="181">
        <f t="shared" si="12"/>
        <v>-0.55045093686319202</v>
      </c>
      <c r="F38" s="182">
        <f t="shared" si="13"/>
        <v>-1809.1375680000001</v>
      </c>
      <c r="G38" s="181">
        <f t="shared" si="14"/>
        <v>5.4898156161210736E-2</v>
      </c>
      <c r="H38" s="180">
        <f t="shared" si="20"/>
        <v>213.25296800000001</v>
      </c>
      <c r="I38" s="180">
        <f t="shared" si="21"/>
        <v>221.131688</v>
      </c>
      <c r="J38" s="181">
        <f t="shared" si="15"/>
        <v>3.6945417800703151E-2</v>
      </c>
      <c r="K38" s="182">
        <f t="shared" si="16"/>
        <v>7.8787199999999871</v>
      </c>
      <c r="L38" s="181">
        <f t="shared" si="17"/>
        <v>6.4100559612861471E-2</v>
      </c>
    </row>
    <row r="39" spans="2:12" x14ac:dyDescent="0.2">
      <c r="B39" s="25" t="s">
        <v>147</v>
      </c>
      <c r="C39" s="180">
        <f t="shared" si="18"/>
        <v>4471.9577330000002</v>
      </c>
      <c r="D39" s="180">
        <f t="shared" si="19"/>
        <v>5331.5635920000004</v>
      </c>
      <c r="E39" s="179">
        <f t="shared" si="12"/>
        <v>0.19222137379713922</v>
      </c>
      <c r="F39" s="180">
        <f t="shared" si="13"/>
        <v>859.60585900000024</v>
      </c>
      <c r="G39" s="179">
        <f t="shared" si="14"/>
        <v>0.19809899761127217</v>
      </c>
      <c r="H39" s="180">
        <f t="shared" si="20"/>
        <v>682.58959800000002</v>
      </c>
      <c r="I39" s="180">
        <f t="shared" si="21"/>
        <v>708.970868</v>
      </c>
      <c r="J39" s="179">
        <f t="shared" si="15"/>
        <v>3.8648801677168221E-2</v>
      </c>
      <c r="K39" s="180">
        <f t="shared" si="16"/>
        <v>26.381269999999972</v>
      </c>
      <c r="L39" s="179">
        <f t="shared" si="17"/>
        <v>0.20551296740436467</v>
      </c>
    </row>
    <row r="40" spans="2:12" x14ac:dyDescent="0.2">
      <c r="B40" s="27" t="s">
        <v>152</v>
      </c>
      <c r="C40" s="180">
        <f t="shared" si="18"/>
        <v>3307.2659720000001</v>
      </c>
      <c r="D40" s="180">
        <f t="shared" si="19"/>
        <v>3217.053273</v>
      </c>
      <c r="E40" s="181">
        <f t="shared" si="12"/>
        <v>-2.7277122482364469E-2</v>
      </c>
      <c r="F40" s="182">
        <f t="shared" si="13"/>
        <v>-90.212699000000157</v>
      </c>
      <c r="G40" s="181">
        <f t="shared" si="14"/>
        <v>0.11953248191574084</v>
      </c>
      <c r="H40" s="180">
        <f t="shared" si="20"/>
        <v>319.56822099999999</v>
      </c>
      <c r="I40" s="180">
        <f t="shared" si="21"/>
        <v>233.09182000000001</v>
      </c>
      <c r="J40" s="181">
        <f t="shared" si="15"/>
        <v>-0.27060388147919123</v>
      </c>
      <c r="K40" s="182">
        <f t="shared" si="16"/>
        <v>-86.476400999999981</v>
      </c>
      <c r="L40" s="181">
        <f t="shared" si="17"/>
        <v>6.7567503501263809E-2</v>
      </c>
    </row>
    <row r="41" spans="2:12" x14ac:dyDescent="0.2">
      <c r="B41" s="25" t="s">
        <v>155</v>
      </c>
      <c r="C41" s="180">
        <f t="shared" si="18"/>
        <v>1990.049716</v>
      </c>
      <c r="D41" s="180">
        <f t="shared" si="19"/>
        <v>1833.8910189999999</v>
      </c>
      <c r="E41" s="179">
        <f t="shared" si="12"/>
        <v>-7.84697466321993E-2</v>
      </c>
      <c r="F41" s="180">
        <f t="shared" si="13"/>
        <v>-156.15869700000007</v>
      </c>
      <c r="G41" s="179">
        <f t="shared" si="14"/>
        <v>6.8139855470791585E-2</v>
      </c>
      <c r="H41" s="180">
        <f t="shared" si="20"/>
        <v>231.362359</v>
      </c>
      <c r="I41" s="180">
        <f t="shared" si="21"/>
        <v>241.87567300000001</v>
      </c>
      <c r="J41" s="179">
        <f t="shared" si="15"/>
        <v>4.5440900781963389E-2</v>
      </c>
      <c r="K41" s="180">
        <f t="shared" si="16"/>
        <v>10.513314000000008</v>
      </c>
      <c r="L41" s="179">
        <f t="shared" si="17"/>
        <v>7.0113723348584428E-2</v>
      </c>
    </row>
    <row r="42" spans="2:12" x14ac:dyDescent="0.2">
      <c r="B42" s="27" t="s">
        <v>157</v>
      </c>
      <c r="C42" s="180">
        <f t="shared" si="18"/>
        <v>345.09770200000003</v>
      </c>
      <c r="D42" s="180">
        <f t="shared" si="19"/>
        <v>298.61966999999999</v>
      </c>
      <c r="E42" s="181">
        <f t="shared" si="12"/>
        <v>-0.13468079251365184</v>
      </c>
      <c r="F42" s="182">
        <f t="shared" si="13"/>
        <v>-46.478032000000042</v>
      </c>
      <c r="G42" s="181">
        <f t="shared" si="14"/>
        <v>1.1095480016926501E-2</v>
      </c>
      <c r="H42" s="180">
        <f t="shared" si="20"/>
        <v>53.305629000000003</v>
      </c>
      <c r="I42" s="180">
        <f t="shared" si="21"/>
        <v>26.707957</v>
      </c>
      <c r="J42" s="181">
        <f t="shared" si="15"/>
        <v>-0.49896554076868693</v>
      </c>
      <c r="K42" s="182">
        <f t="shared" si="16"/>
        <v>-26.597672000000003</v>
      </c>
      <c r="L42" s="181">
        <f t="shared" si="17"/>
        <v>7.7419704308332362E-3</v>
      </c>
    </row>
    <row r="43" spans="2:12" x14ac:dyDescent="0.2">
      <c r="B43" s="25" t="s">
        <v>150</v>
      </c>
      <c r="C43" s="180">
        <f t="shared" si="18"/>
        <v>2838.4126799999999</v>
      </c>
      <c r="D43" s="180">
        <f t="shared" si="19"/>
        <v>2459.2875730000001</v>
      </c>
      <c r="E43" s="179">
        <f t="shared" si="12"/>
        <v>-0.13356940999854883</v>
      </c>
      <c r="F43" s="180">
        <f t="shared" si="13"/>
        <v>-379.12510699999984</v>
      </c>
      <c r="G43" s="179">
        <f t="shared" si="14"/>
        <v>9.1377021889071056E-2</v>
      </c>
      <c r="H43" s="180">
        <f t="shared" si="20"/>
        <v>411.09868</v>
      </c>
      <c r="I43" s="180">
        <f t="shared" si="21"/>
        <v>375.62374699999998</v>
      </c>
      <c r="J43" s="179">
        <f t="shared" si="15"/>
        <v>-8.6292986880911471E-2</v>
      </c>
      <c r="K43" s="180">
        <f t="shared" si="16"/>
        <v>-35.474933000000021</v>
      </c>
      <c r="L43" s="179">
        <f t="shared" si="17"/>
        <v>0.10888395328750845</v>
      </c>
    </row>
    <row r="44" spans="2:12" x14ac:dyDescent="0.2">
      <c r="B44" s="27" t="s">
        <v>158</v>
      </c>
      <c r="C44" s="180">
        <f t="shared" si="18"/>
        <v>317.56729300000001</v>
      </c>
      <c r="D44" s="180">
        <f t="shared" si="19"/>
        <v>349.006936</v>
      </c>
      <c r="E44" s="181">
        <f t="shared" si="12"/>
        <v>9.9001514617564901E-2</v>
      </c>
      <c r="F44" s="182">
        <f t="shared" si="13"/>
        <v>31.43964299999999</v>
      </c>
      <c r="G44" s="181">
        <f t="shared" si="14"/>
        <v>1.2967663798425424E-2</v>
      </c>
      <c r="H44" s="180">
        <f t="shared" si="20"/>
        <v>35.426738</v>
      </c>
      <c r="I44" s="180">
        <f t="shared" si="21"/>
        <v>39.490763000000001</v>
      </c>
      <c r="J44" s="181">
        <f t="shared" si="15"/>
        <v>0.11471631963405726</v>
      </c>
      <c r="K44" s="182">
        <f t="shared" si="16"/>
        <v>4.0640250000000009</v>
      </c>
      <c r="L44" s="181">
        <f t="shared" si="17"/>
        <v>1.1447386987969287E-2</v>
      </c>
    </row>
    <row r="45" spans="2:12" x14ac:dyDescent="0.2">
      <c r="B45" s="25" t="s">
        <v>159</v>
      </c>
      <c r="C45" s="180">
        <f t="shared" si="18"/>
        <v>96.494735000000006</v>
      </c>
      <c r="D45" s="180">
        <f t="shared" si="19"/>
        <v>138.3272</v>
      </c>
      <c r="E45" s="179">
        <f t="shared" si="12"/>
        <v>0.43352069934178261</v>
      </c>
      <c r="F45" s="180">
        <f t="shared" si="13"/>
        <v>41.832464999999999</v>
      </c>
      <c r="G45" s="179">
        <f t="shared" si="14"/>
        <v>5.1396704155402609E-3</v>
      </c>
      <c r="H45" s="180">
        <f t="shared" si="20"/>
        <v>10.545061</v>
      </c>
      <c r="I45" s="180">
        <f t="shared" si="21"/>
        <v>29.312252999999998</v>
      </c>
      <c r="J45" s="179">
        <f t="shared" si="15"/>
        <v>1.7797139343243247</v>
      </c>
      <c r="K45" s="180">
        <f t="shared" si="16"/>
        <v>18.767191999999998</v>
      </c>
      <c r="L45" s="179">
        <f t="shared" si="17"/>
        <v>8.4968908699045304E-3</v>
      </c>
    </row>
    <row r="46" spans="2:12" x14ac:dyDescent="0.2">
      <c r="B46" s="27" t="s">
        <v>149</v>
      </c>
      <c r="C46" s="180">
        <f t="shared" si="18"/>
        <v>3822.8500690000001</v>
      </c>
      <c r="D46" s="180">
        <f t="shared" si="19"/>
        <v>3997.618168</v>
      </c>
      <c r="E46" s="181">
        <f t="shared" si="12"/>
        <v>4.5716702419803967E-2</v>
      </c>
      <c r="F46" s="182">
        <f t="shared" si="13"/>
        <v>174.76809899999989</v>
      </c>
      <c r="G46" s="181">
        <f t="shared" si="14"/>
        <v>0.14853506635496025</v>
      </c>
      <c r="H46" s="180">
        <f t="shared" si="20"/>
        <v>502.77062899999999</v>
      </c>
      <c r="I46" s="180">
        <f t="shared" si="21"/>
        <v>544.53013899999996</v>
      </c>
      <c r="J46" s="181">
        <f t="shared" si="15"/>
        <v>8.3058769926673603E-2</v>
      </c>
      <c r="K46" s="182">
        <f t="shared" si="16"/>
        <v>41.759509999999977</v>
      </c>
      <c r="L46" s="181">
        <f t="shared" si="17"/>
        <v>0.15784570249366178</v>
      </c>
    </row>
    <row r="47" spans="2:12" x14ac:dyDescent="0.2">
      <c r="B47" s="25" t="s">
        <v>160</v>
      </c>
      <c r="C47" s="180">
        <f t="shared" si="18"/>
        <v>168.82395299999999</v>
      </c>
      <c r="D47" s="180">
        <f t="shared" si="19"/>
        <v>124.907696</v>
      </c>
      <c r="E47" s="179">
        <f t="shared" si="12"/>
        <v>-0.26013048634159153</v>
      </c>
      <c r="F47" s="180">
        <f t="shared" si="13"/>
        <v>-43.916256999999987</v>
      </c>
      <c r="G47" s="179">
        <f t="shared" si="14"/>
        <v>4.6410567827910683E-3</v>
      </c>
      <c r="H47" s="180">
        <f t="shared" si="20"/>
        <v>19.364401000000001</v>
      </c>
      <c r="I47" s="180">
        <f t="shared" si="21"/>
        <v>11.561071</v>
      </c>
      <c r="J47" s="179">
        <f t="shared" si="15"/>
        <v>-0.40297296053722498</v>
      </c>
      <c r="K47" s="180">
        <f t="shared" si="16"/>
        <v>-7.8033300000000008</v>
      </c>
      <c r="L47" s="179">
        <f t="shared" si="17"/>
        <v>3.3512660601768842E-3</v>
      </c>
    </row>
    <row r="48" spans="2:12" x14ac:dyDescent="0.2">
      <c r="B48" s="27" t="s">
        <v>156</v>
      </c>
      <c r="C48" s="180">
        <f t="shared" si="18"/>
        <v>797.294219</v>
      </c>
      <c r="D48" s="180">
        <f t="shared" si="19"/>
        <v>786.32697299999995</v>
      </c>
      <c r="E48" s="181">
        <f t="shared" si="12"/>
        <v>-1.3755581990492316E-2</v>
      </c>
      <c r="F48" s="182">
        <f t="shared" si="13"/>
        <v>-10.967246000000046</v>
      </c>
      <c r="G48" s="181">
        <f t="shared" si="14"/>
        <v>2.9216679583403883E-2</v>
      </c>
      <c r="H48" s="180">
        <f t="shared" si="20"/>
        <v>100.322389</v>
      </c>
      <c r="I48" s="180">
        <f t="shared" si="21"/>
        <v>117.31639</v>
      </c>
      <c r="J48" s="181">
        <f t="shared" si="15"/>
        <v>0.16939390269105337</v>
      </c>
      <c r="K48" s="182">
        <f t="shared" si="16"/>
        <v>16.994000999999997</v>
      </c>
      <c r="L48" s="181">
        <f t="shared" si="17"/>
        <v>3.4007094680888542E-2</v>
      </c>
    </row>
    <row r="49" spans="1:12" x14ac:dyDescent="0.2">
      <c r="B49" s="35" t="s">
        <v>162</v>
      </c>
      <c r="C49" s="180">
        <f t="shared" si="18"/>
        <v>916.73222199999998</v>
      </c>
      <c r="D49" s="180">
        <f t="shared" si="19"/>
        <v>1177.4067930000001</v>
      </c>
      <c r="E49" s="179">
        <f t="shared" si="12"/>
        <v>0.28435192387074193</v>
      </c>
      <c r="F49" s="180">
        <f t="shared" si="13"/>
        <v>260.67457100000013</v>
      </c>
      <c r="G49" s="179">
        <f t="shared" si="14"/>
        <v>4.3747598888998235E-2</v>
      </c>
      <c r="H49" s="180">
        <f t="shared" si="20"/>
        <v>202.76951500000001</v>
      </c>
      <c r="I49" s="180">
        <f t="shared" si="21"/>
        <v>160.08645000000001</v>
      </c>
      <c r="J49" s="179">
        <f t="shared" si="15"/>
        <v>-0.21050040485622312</v>
      </c>
      <c r="K49" s="180">
        <f t="shared" si="16"/>
        <v>-42.683064999999999</v>
      </c>
      <c r="L49" s="179">
        <f t="shared" si="17"/>
        <v>4.640506805807211E-2</v>
      </c>
    </row>
    <row r="50" spans="1:12" ht="10.8" thickBot="1" x14ac:dyDescent="0.25">
      <c r="B50" s="31" t="s">
        <v>21</v>
      </c>
      <c r="C50" s="184">
        <f>SUM(C33:C49)</f>
        <v>27209.659595000001</v>
      </c>
      <c r="D50" s="184">
        <f>SUM(D33:D49)</f>
        <v>26913.632357000002</v>
      </c>
      <c r="E50" s="179">
        <f t="shared" si="12"/>
        <v>-1.0879490681110715E-2</v>
      </c>
      <c r="F50" s="180">
        <f t="shared" si="13"/>
        <v>-296.02723799999876</v>
      </c>
      <c r="G50" s="183">
        <v>1</v>
      </c>
      <c r="H50" s="184">
        <f>SUM(H33:H49)</f>
        <v>3510.2279789999998</v>
      </c>
      <c r="I50" s="184">
        <f>SUM(I33:I49)</f>
        <v>3449.7622069999998</v>
      </c>
      <c r="J50" s="179">
        <f t="shared" si="15"/>
        <v>-1.7225596844916535E-2</v>
      </c>
      <c r="K50" s="180">
        <f t="shared" si="16"/>
        <v>-60.465772000000015</v>
      </c>
      <c r="L50" s="183">
        <v>1</v>
      </c>
    </row>
    <row r="52" spans="1:12" ht="14.4" x14ac:dyDescent="0.3">
      <c r="A52" s="166" t="s">
        <v>267</v>
      </c>
      <c r="B52" s="166"/>
    </row>
    <row r="53" spans="1:12" ht="10.8" thickBot="1" x14ac:dyDescent="0.25">
      <c r="B53" s="31" t="str">
        <f>+'Cuadro 7'!B34</f>
        <v>Total</v>
      </c>
      <c r="C53" s="184">
        <f>+'Cuadro 7'!C34</f>
        <v>27209.641877999999</v>
      </c>
      <c r="D53" s="184">
        <f>+'Cuadro 7'!D34</f>
        <v>26913.618153000007</v>
      </c>
      <c r="E53" s="179">
        <f>+'Cuadro 7'!E34</f>
        <v>-1.0879368656422361E-2</v>
      </c>
      <c r="F53" s="180">
        <f>+'Cuadro 7'!F34</f>
        <v>-296.02372499999183</v>
      </c>
      <c r="G53" s="183">
        <f>+'Cuadro 7'!G34</f>
        <v>1</v>
      </c>
      <c r="H53" s="184">
        <f>+'Cuadro 7'!H34</f>
        <v>3510.2102670000008</v>
      </c>
      <c r="I53" s="184">
        <f>+'Cuadro 7'!I34</f>
        <v>3449.7480070000001</v>
      </c>
      <c r="J53" s="179">
        <f>+'Cuadro 7'!J34</f>
        <v>-1.7224683252856754E-2</v>
      </c>
      <c r="K53" s="180">
        <f>+'Cuadro 7'!K34</f>
        <v>-60.462260000000697</v>
      </c>
      <c r="L53" s="183">
        <f>+'Cuadro 7'!L34</f>
        <v>1</v>
      </c>
    </row>
  </sheetData>
  <mergeCells count="11">
    <mergeCell ref="B31:B32"/>
    <mergeCell ref="C31:G31"/>
    <mergeCell ref="H31:L31"/>
    <mergeCell ref="B28:L28"/>
    <mergeCell ref="B29:K29"/>
    <mergeCell ref="B27:K27"/>
    <mergeCell ref="B2:K2"/>
    <mergeCell ref="B3:K3"/>
    <mergeCell ref="B6:B7"/>
    <mergeCell ref="C6:G6"/>
    <mergeCell ref="H6:L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59999389629810485"/>
  </sheetPr>
  <dimension ref="A2:K15"/>
  <sheetViews>
    <sheetView showGridLines="0" workbookViewId="0"/>
  </sheetViews>
  <sheetFormatPr baseColWidth="10" defaultColWidth="11.44140625" defaultRowHeight="10.199999999999999" x14ac:dyDescent="0.2"/>
  <cols>
    <col min="1" max="2" width="11.44140625" style="36"/>
    <col min="3" max="3" width="12.88671875" style="36" customWidth="1"/>
    <col min="4" max="16384" width="11.44140625" style="36"/>
  </cols>
  <sheetData>
    <row r="2" spans="1:11" x14ac:dyDescent="0.2">
      <c r="A2" s="36" t="s">
        <v>0</v>
      </c>
      <c r="B2" s="241" t="s">
        <v>173</v>
      </c>
      <c r="C2" s="241"/>
      <c r="D2" s="241"/>
      <c r="E2" s="241"/>
      <c r="F2" s="241"/>
      <c r="G2" s="241"/>
      <c r="H2" s="241"/>
      <c r="I2" s="241"/>
      <c r="J2" s="241"/>
      <c r="K2" s="241"/>
    </row>
    <row r="3" spans="1:11" x14ac:dyDescent="0.2">
      <c r="B3" s="241" t="s">
        <v>163</v>
      </c>
      <c r="C3" s="241"/>
      <c r="D3" s="241"/>
      <c r="E3" s="241"/>
      <c r="F3" s="241"/>
      <c r="G3" s="241"/>
      <c r="H3" s="241"/>
      <c r="I3" s="241"/>
      <c r="J3" s="241"/>
      <c r="K3" s="241"/>
    </row>
    <row r="6" spans="1:11" x14ac:dyDescent="0.2">
      <c r="B6" s="244" t="s">
        <v>7</v>
      </c>
      <c r="C6" s="245"/>
      <c r="D6" s="246" t="s">
        <v>264</v>
      </c>
      <c r="E6" s="246"/>
      <c r="F6" s="247" t="s">
        <v>8</v>
      </c>
      <c r="G6" s="248"/>
      <c r="H6" s="249" t="s">
        <v>265</v>
      </c>
      <c r="I6" s="250"/>
      <c r="J6" s="250" t="s">
        <v>8</v>
      </c>
      <c r="K6" s="251"/>
    </row>
    <row r="7" spans="1:11" ht="10.8" thickBot="1" x14ac:dyDescent="0.25">
      <c r="B7" s="242" t="s">
        <v>9</v>
      </c>
      <c r="C7" s="243"/>
      <c r="D7" s="1">
        <v>2022</v>
      </c>
      <c r="E7" s="1">
        <v>2023</v>
      </c>
      <c r="F7" s="1" t="s">
        <v>10</v>
      </c>
      <c r="G7" s="2" t="s">
        <v>11</v>
      </c>
      <c r="H7" s="3">
        <v>2022</v>
      </c>
      <c r="I7" s="4">
        <v>2023</v>
      </c>
      <c r="J7" s="4" t="s">
        <v>10</v>
      </c>
      <c r="K7" s="5" t="s">
        <v>11</v>
      </c>
    </row>
    <row r="8" spans="1:11" ht="10.8" thickBot="1" x14ac:dyDescent="0.25">
      <c r="B8" s="6" t="s">
        <v>12</v>
      </c>
      <c r="C8" s="7"/>
      <c r="D8" s="91">
        <v>119362.62042633278</v>
      </c>
      <c r="E8" s="91">
        <v>107358.44613069182</v>
      </c>
      <c r="F8" s="95">
        <v>-0.10056895745724348</v>
      </c>
      <c r="G8" s="96">
        <v>-12004.174295640958</v>
      </c>
      <c r="H8" s="102">
        <v>16745.278337043037</v>
      </c>
      <c r="I8" s="91">
        <v>14479.556209588598</v>
      </c>
      <c r="J8" s="202">
        <v>-0.13530513389212084</v>
      </c>
      <c r="K8" s="96">
        <v>-2265.722127454439</v>
      </c>
    </row>
    <row r="9" spans="1:11" ht="10.8" thickBot="1" x14ac:dyDescent="0.25">
      <c r="B9" s="8" t="s">
        <v>13</v>
      </c>
      <c r="C9" s="9"/>
      <c r="D9" s="92">
        <v>57293.514217799471</v>
      </c>
      <c r="E9" s="92">
        <v>57887.107258540957</v>
      </c>
      <c r="F9" s="97">
        <v>1.0360562601989365E-2</v>
      </c>
      <c r="G9" s="98">
        <v>593.59304074148531</v>
      </c>
      <c r="H9" s="103">
        <v>8000.0393376693355</v>
      </c>
      <c r="I9" s="92">
        <v>7393.661466489717</v>
      </c>
      <c r="J9" s="97">
        <v>-7.5796861188469511E-2</v>
      </c>
      <c r="K9" s="98">
        <v>-606.37787117961852</v>
      </c>
    </row>
    <row r="10" spans="1:11" ht="10.8" thickBot="1" x14ac:dyDescent="0.25">
      <c r="B10" s="56" t="s">
        <v>14</v>
      </c>
      <c r="C10" s="57"/>
      <c r="D10" s="93">
        <v>62069.106208533311</v>
      </c>
      <c r="E10" s="93">
        <v>49471.338872150867</v>
      </c>
      <c r="F10" s="201">
        <v>-0.20296356925227466</v>
      </c>
      <c r="G10" s="99">
        <v>-12597.767336382443</v>
      </c>
      <c r="H10" s="104">
        <v>8745.2389993737015</v>
      </c>
      <c r="I10" s="93">
        <v>7085.8947430988801</v>
      </c>
      <c r="J10" s="201">
        <v>-0.18974258523908349</v>
      </c>
      <c r="K10" s="99">
        <v>-1659.3442562748214</v>
      </c>
    </row>
    <row r="11" spans="1:11" ht="10.8" thickBot="1" x14ac:dyDescent="0.25">
      <c r="B11" s="10" t="s">
        <v>15</v>
      </c>
      <c r="C11" s="9"/>
      <c r="D11" s="92">
        <v>56055.871502927737</v>
      </c>
      <c r="E11" s="92">
        <v>45816.19936921214</v>
      </c>
      <c r="F11" s="200">
        <v>-0.18266903821450342</v>
      </c>
      <c r="G11" s="98">
        <v>-10239.672133715598</v>
      </c>
      <c r="H11" s="103">
        <v>7928.4201079887735</v>
      </c>
      <c r="I11" s="92">
        <v>6579.9274748569096</v>
      </c>
      <c r="J11" s="200">
        <v>-0.17008339804964501</v>
      </c>
      <c r="K11" s="98">
        <v>-1348.4926331318638</v>
      </c>
    </row>
    <row r="12" spans="1:11" x14ac:dyDescent="0.2">
      <c r="B12" s="58" t="s">
        <v>16</v>
      </c>
      <c r="C12" s="59"/>
      <c r="D12" s="94">
        <v>1237.6427148717339</v>
      </c>
      <c r="E12" s="94">
        <v>12070.907889328817</v>
      </c>
      <c r="F12" s="100" t="s">
        <v>17</v>
      </c>
      <c r="G12" s="101">
        <v>10833.265174457083</v>
      </c>
      <c r="H12" s="105">
        <v>71.619229680562057</v>
      </c>
      <c r="I12" s="94">
        <v>813.73399163280737</v>
      </c>
      <c r="J12" s="100" t="s">
        <v>17</v>
      </c>
      <c r="K12" s="101">
        <v>742.11476195224532</v>
      </c>
    </row>
    <row r="13" spans="1:11" x14ac:dyDescent="0.2">
      <c r="D13" s="71"/>
      <c r="E13" s="71"/>
      <c r="F13" s="71"/>
      <c r="G13" s="71"/>
      <c r="H13" s="71"/>
      <c r="I13" s="71"/>
      <c r="J13" s="71"/>
      <c r="K13" s="71"/>
    </row>
    <row r="14" spans="1:11" x14ac:dyDescent="0.2">
      <c r="B14" s="252" t="s">
        <v>178</v>
      </c>
      <c r="C14" s="252"/>
      <c r="D14" s="252"/>
      <c r="E14" s="252"/>
      <c r="F14" s="252"/>
      <c r="G14" s="252"/>
      <c r="H14" s="252"/>
      <c r="I14" s="252"/>
      <c r="J14" s="252"/>
      <c r="K14" s="252"/>
    </row>
    <row r="15" spans="1:11" x14ac:dyDescent="0.2">
      <c r="B15" s="241" t="s">
        <v>177</v>
      </c>
      <c r="C15" s="241"/>
      <c r="D15" s="241"/>
      <c r="E15" s="241"/>
      <c r="F15" s="241"/>
      <c r="G15" s="241"/>
      <c r="H15" s="241"/>
      <c r="I15" s="241"/>
      <c r="J15" s="241"/>
      <c r="K15" s="241"/>
    </row>
  </sheetData>
  <mergeCells count="10">
    <mergeCell ref="B15:K15"/>
    <mergeCell ref="B3:K3"/>
    <mergeCell ref="B14:K14"/>
    <mergeCell ref="B2:K2"/>
    <mergeCell ref="B7:C7"/>
    <mergeCell ref="B6:C6"/>
    <mergeCell ref="D6:E6"/>
    <mergeCell ref="F6:G6"/>
    <mergeCell ref="H6:I6"/>
    <mergeCell ref="J6:K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59999389629810485"/>
  </sheetPr>
  <dimension ref="A2:L32"/>
  <sheetViews>
    <sheetView showGridLines="0" workbookViewId="0"/>
  </sheetViews>
  <sheetFormatPr baseColWidth="10" defaultColWidth="11.44140625" defaultRowHeight="10.199999999999999" x14ac:dyDescent="0.2"/>
  <cols>
    <col min="1" max="1" width="5.33203125" style="36" customWidth="1"/>
    <col min="2" max="2" width="4.5546875" style="36" customWidth="1"/>
    <col min="3" max="3" width="39.6640625" style="36" customWidth="1"/>
    <col min="4" max="4" width="8.5546875" style="36" customWidth="1"/>
    <col min="5" max="5" width="8.88671875" style="36" customWidth="1"/>
    <col min="6" max="10" width="8.5546875" style="36" customWidth="1"/>
    <col min="11" max="16384" width="11.44140625" style="36"/>
  </cols>
  <sheetData>
    <row r="2" spans="1:11" x14ac:dyDescent="0.2">
      <c r="A2" s="36" t="s">
        <v>1</v>
      </c>
      <c r="B2" s="241" t="s">
        <v>164</v>
      </c>
      <c r="C2" s="241"/>
      <c r="D2" s="241"/>
      <c r="E2" s="241"/>
      <c r="F2" s="241"/>
      <c r="G2" s="241"/>
      <c r="H2" s="241"/>
      <c r="I2" s="241"/>
      <c r="J2" s="241"/>
      <c r="K2" s="241"/>
    </row>
    <row r="3" spans="1:11" x14ac:dyDescent="0.2">
      <c r="B3" s="241" t="s">
        <v>163</v>
      </c>
      <c r="C3" s="241"/>
      <c r="D3" s="241"/>
      <c r="E3" s="241"/>
      <c r="F3" s="241"/>
      <c r="G3" s="241"/>
      <c r="H3" s="241"/>
      <c r="I3" s="241"/>
      <c r="J3" s="241"/>
      <c r="K3" s="241"/>
    </row>
    <row r="6" spans="1:11" x14ac:dyDescent="0.2">
      <c r="B6" s="256" t="s">
        <v>200</v>
      </c>
      <c r="C6" s="257"/>
      <c r="D6" s="246" t="s">
        <v>264</v>
      </c>
      <c r="E6" s="246"/>
      <c r="F6" s="246" t="s">
        <v>8</v>
      </c>
      <c r="G6" s="258"/>
      <c r="H6" s="259" t="s">
        <v>265</v>
      </c>
      <c r="I6" s="253"/>
      <c r="J6" s="253" t="s">
        <v>8</v>
      </c>
      <c r="K6" s="254"/>
    </row>
    <row r="7" spans="1:11" ht="10.8" thickBot="1" x14ac:dyDescent="0.25">
      <c r="B7" s="255" t="s">
        <v>9</v>
      </c>
      <c r="C7" s="243"/>
      <c r="D7" s="1">
        <v>2022</v>
      </c>
      <c r="E7" s="1">
        <v>2023</v>
      </c>
      <c r="F7" s="1" t="s">
        <v>10</v>
      </c>
      <c r="G7" s="11" t="s">
        <v>11</v>
      </c>
      <c r="H7" s="12">
        <v>2022</v>
      </c>
      <c r="I7" s="4">
        <v>2023</v>
      </c>
      <c r="J7" s="4" t="s">
        <v>10</v>
      </c>
      <c r="K7" s="13" t="s">
        <v>11</v>
      </c>
    </row>
    <row r="8" spans="1:11" ht="10.8" thickBot="1" x14ac:dyDescent="0.25">
      <c r="B8" s="67" t="s">
        <v>201</v>
      </c>
      <c r="C8" s="7"/>
      <c r="D8" s="91">
        <v>119362.62042633278</v>
      </c>
      <c r="E8" s="91">
        <v>107358.44613069182</v>
      </c>
      <c r="F8" s="95">
        <v>-0.10056895745724348</v>
      </c>
      <c r="G8" s="106">
        <v>-12004.174295640958</v>
      </c>
      <c r="H8" s="107">
        <v>16745.278337043037</v>
      </c>
      <c r="I8" s="91">
        <v>14479.556209588598</v>
      </c>
      <c r="J8" s="202">
        <v>-0.13530513389212084</v>
      </c>
      <c r="K8" s="106">
        <v>-2265.722127454439</v>
      </c>
    </row>
    <row r="9" spans="1:11" ht="10.8" thickBot="1" x14ac:dyDescent="0.25">
      <c r="B9" s="14" t="s">
        <v>13</v>
      </c>
      <c r="C9" s="15"/>
      <c r="D9" s="80">
        <v>57293.514217799471</v>
      </c>
      <c r="E9" s="80">
        <v>57887.107258540957</v>
      </c>
      <c r="F9" s="108">
        <v>1.0360562601989365E-2</v>
      </c>
      <c r="G9" s="81">
        <v>593.59304074148531</v>
      </c>
      <c r="H9" s="82">
        <v>8000.0393376693355</v>
      </c>
      <c r="I9" s="80">
        <v>7393.661466489717</v>
      </c>
      <c r="J9" s="108">
        <v>-7.5796861188469511E-2</v>
      </c>
      <c r="K9" s="81">
        <v>-606.37787117961852</v>
      </c>
    </row>
    <row r="10" spans="1:11" ht="10.8" thickBot="1" x14ac:dyDescent="0.25">
      <c r="B10" s="16" t="s">
        <v>188</v>
      </c>
      <c r="C10" s="17"/>
      <c r="D10" s="83">
        <v>32145.776010073721</v>
      </c>
      <c r="E10" s="83">
        <v>31917.897042705139</v>
      </c>
      <c r="F10" s="109">
        <v>-7.0889241341435261E-3</v>
      </c>
      <c r="G10" s="84">
        <v>-227.87896736858238</v>
      </c>
      <c r="H10" s="85">
        <v>4574.899439581277</v>
      </c>
      <c r="I10" s="83">
        <v>4130.8034366576994</v>
      </c>
      <c r="J10" s="109">
        <v>-9.7072298263286894E-2</v>
      </c>
      <c r="K10" s="84">
        <v>-444.09600292357754</v>
      </c>
    </row>
    <row r="11" spans="1:11" x14ac:dyDescent="0.2">
      <c r="B11" s="61"/>
      <c r="C11" s="18" t="s">
        <v>189</v>
      </c>
      <c r="D11" s="86">
        <v>25329.983617530001</v>
      </c>
      <c r="E11" s="86">
        <v>25284.987888139749</v>
      </c>
      <c r="F11" s="110">
        <v>-1.7763820960038368E-3</v>
      </c>
      <c r="G11" s="87">
        <v>-44.995729390251654</v>
      </c>
      <c r="H11" s="88">
        <v>3455.6430770200004</v>
      </c>
      <c r="I11" s="86">
        <v>3359.3321793199998</v>
      </c>
      <c r="J11" s="110">
        <v>-2.7870614977706265E-2</v>
      </c>
      <c r="K11" s="87">
        <v>-96.310897700000623</v>
      </c>
    </row>
    <row r="12" spans="1:11" x14ac:dyDescent="0.2">
      <c r="B12" s="61"/>
      <c r="C12" s="18" t="s">
        <v>258</v>
      </c>
      <c r="D12" s="86">
        <v>4829.4903762200001</v>
      </c>
      <c r="E12" s="86">
        <v>4142.4022236599994</v>
      </c>
      <c r="F12" s="196">
        <v>-0.1422692870335065</v>
      </c>
      <c r="G12" s="87">
        <v>-687.08815256000071</v>
      </c>
      <c r="H12" s="88">
        <v>810.29556505000005</v>
      </c>
      <c r="I12" s="86">
        <v>445.7317066</v>
      </c>
      <c r="J12" s="196">
        <v>-0.44991466592502494</v>
      </c>
      <c r="K12" s="87">
        <v>-364.56385845000005</v>
      </c>
    </row>
    <row r="13" spans="1:11" ht="10.8" thickBot="1" x14ac:dyDescent="0.25">
      <c r="B13" s="61"/>
      <c r="C13" s="18" t="s">
        <v>190</v>
      </c>
      <c r="D13" s="86">
        <v>1986.3020163237206</v>
      </c>
      <c r="E13" s="86">
        <v>2490.5069309053906</v>
      </c>
      <c r="F13" s="196">
        <v>0.25384101231234735</v>
      </c>
      <c r="G13" s="87">
        <v>504.20491458166998</v>
      </c>
      <c r="H13" s="88">
        <v>308.9607975112765</v>
      </c>
      <c r="I13" s="86">
        <v>325.73955073769963</v>
      </c>
      <c r="J13" s="110">
        <v>5.4307062130789285E-2</v>
      </c>
      <c r="K13" s="87">
        <v>16.778753226423134</v>
      </c>
    </row>
    <row r="14" spans="1:11" ht="10.8" thickBot="1" x14ac:dyDescent="0.25">
      <c r="B14" s="60" t="s">
        <v>191</v>
      </c>
      <c r="C14" s="68"/>
      <c r="D14" s="111">
        <v>25147.73820772575</v>
      </c>
      <c r="E14" s="111">
        <v>25969.210215835818</v>
      </c>
      <c r="F14" s="114">
        <v>3.2665840614552799E-2</v>
      </c>
      <c r="G14" s="112">
        <v>821.47200811006769</v>
      </c>
      <c r="H14" s="113">
        <v>3425.1398980880585</v>
      </c>
      <c r="I14" s="111">
        <v>3262.8580298320176</v>
      </c>
      <c r="J14" s="114">
        <v>-4.7379632098130675E-2</v>
      </c>
      <c r="K14" s="112">
        <v>-162.28186825604098</v>
      </c>
    </row>
    <row r="15" spans="1:11" ht="10.8" thickBot="1" x14ac:dyDescent="0.25">
      <c r="B15" s="62" t="s">
        <v>192</v>
      </c>
      <c r="C15" s="63"/>
      <c r="D15" s="83">
        <v>4695.9547815396063</v>
      </c>
      <c r="E15" s="83">
        <v>5043.1726989171384</v>
      </c>
      <c r="F15" s="109">
        <v>7.3939791486598239E-2</v>
      </c>
      <c r="G15" s="84">
        <v>347.2179173775321</v>
      </c>
      <c r="H15" s="85">
        <v>340.17163868329754</v>
      </c>
      <c r="I15" s="83">
        <v>356.85878593660004</v>
      </c>
      <c r="J15" s="109">
        <v>4.9055080893555481E-2</v>
      </c>
      <c r="K15" s="84">
        <v>16.687147253302498</v>
      </c>
    </row>
    <row r="16" spans="1:11" ht="10.8" thickBot="1" x14ac:dyDescent="0.25">
      <c r="B16" s="61"/>
      <c r="C16" s="18" t="s">
        <v>193</v>
      </c>
      <c r="D16" s="86">
        <v>4134.4472971627983</v>
      </c>
      <c r="E16" s="86">
        <v>4441.2184599807806</v>
      </c>
      <c r="F16" s="110">
        <v>7.4198832581201302E-2</v>
      </c>
      <c r="G16" s="87">
        <v>306.77116281798226</v>
      </c>
      <c r="H16" s="88">
        <v>276.52735633500004</v>
      </c>
      <c r="I16" s="86">
        <v>299.90519029379999</v>
      </c>
      <c r="J16" s="110">
        <v>8.4540763954213505E-2</v>
      </c>
      <c r="K16" s="87">
        <v>23.377833958799954</v>
      </c>
    </row>
    <row r="17" spans="2:12" ht="10.8" thickBot="1" x14ac:dyDescent="0.25">
      <c r="B17" s="64" t="s">
        <v>194</v>
      </c>
      <c r="C17" s="65"/>
      <c r="D17" s="115">
        <v>20451.783426186143</v>
      </c>
      <c r="E17" s="115">
        <v>20926.037517530782</v>
      </c>
      <c r="F17" s="118">
        <v>2.3188886830153521E-2</v>
      </c>
      <c r="G17" s="116">
        <v>474.25409134463916</v>
      </c>
      <c r="H17" s="117">
        <v>3084.9682594047608</v>
      </c>
      <c r="I17" s="115">
        <v>2905.9992438954173</v>
      </c>
      <c r="J17" s="118">
        <v>-5.8013243722603303E-2</v>
      </c>
      <c r="K17" s="116">
        <v>-178.96901550934354</v>
      </c>
    </row>
    <row r="18" spans="2:12" x14ac:dyDescent="0.2">
      <c r="B18" s="66"/>
      <c r="C18" s="18" t="s">
        <v>195</v>
      </c>
      <c r="D18" s="86">
        <v>7200.6846890994093</v>
      </c>
      <c r="E18" s="86">
        <v>7440.8264605726263</v>
      </c>
      <c r="F18" s="110">
        <v>3.3349852387891676E-2</v>
      </c>
      <c r="G18" s="87">
        <v>240.14177147321698</v>
      </c>
      <c r="H18" s="88">
        <v>1122.1922199233416</v>
      </c>
      <c r="I18" s="86">
        <v>1142.0278037306671</v>
      </c>
      <c r="J18" s="110">
        <v>1.767574525572857E-2</v>
      </c>
      <c r="K18" s="87">
        <v>19.83558380732552</v>
      </c>
    </row>
    <row r="19" spans="2:12" x14ac:dyDescent="0.2">
      <c r="B19" s="66"/>
      <c r="C19" s="18" t="s">
        <v>196</v>
      </c>
      <c r="D19" s="86">
        <v>3434.2469210600002</v>
      </c>
      <c r="E19" s="86">
        <v>3565.1044226600002</v>
      </c>
      <c r="F19" s="110">
        <v>3.8103696271091003E-2</v>
      </c>
      <c r="G19" s="87">
        <v>130.85750159999998</v>
      </c>
      <c r="H19" s="88">
        <v>420.10521275999997</v>
      </c>
      <c r="I19" s="86">
        <v>445.24156675000006</v>
      </c>
      <c r="J19" s="110">
        <v>5.9833473202723919E-2</v>
      </c>
      <c r="K19" s="87">
        <v>25.136353990000089</v>
      </c>
    </row>
    <row r="20" spans="2:12" x14ac:dyDescent="0.2">
      <c r="B20" s="66"/>
      <c r="C20" s="18" t="s">
        <v>19</v>
      </c>
      <c r="D20" s="86">
        <v>933.51558019360004</v>
      </c>
      <c r="E20" s="86">
        <v>712.91738385838698</v>
      </c>
      <c r="F20" s="196">
        <v>-0.23630906758884906</v>
      </c>
      <c r="G20" s="87">
        <v>-220.59819633521306</v>
      </c>
      <c r="H20" s="88">
        <v>155.0749479843</v>
      </c>
      <c r="I20" s="86">
        <v>121.12319664199998</v>
      </c>
      <c r="J20" s="196">
        <v>-0.21893769292598653</v>
      </c>
      <c r="K20" s="87">
        <v>-33.951751342300014</v>
      </c>
    </row>
    <row r="21" spans="2:12" x14ac:dyDescent="0.2">
      <c r="B21" s="66"/>
      <c r="C21" s="18" t="s">
        <v>197</v>
      </c>
      <c r="D21" s="86">
        <v>1908.6699285907093</v>
      </c>
      <c r="E21" s="86">
        <v>1305.8654152378697</v>
      </c>
      <c r="F21" s="196">
        <v>-0.31582438866102325</v>
      </c>
      <c r="G21" s="87">
        <v>-602.80451335283965</v>
      </c>
      <c r="H21" s="88">
        <v>282.57022050939997</v>
      </c>
      <c r="I21" s="86">
        <v>195.30148642913997</v>
      </c>
      <c r="J21" s="196">
        <v>-0.30883910527775138</v>
      </c>
      <c r="K21" s="87">
        <v>-87.268734080260003</v>
      </c>
    </row>
    <row r="22" spans="2:12" x14ac:dyDescent="0.2">
      <c r="B22" s="66"/>
      <c r="C22" s="18" t="s">
        <v>198</v>
      </c>
      <c r="D22" s="86">
        <v>5231.4015025670287</v>
      </c>
      <c r="E22" s="86">
        <v>6498.055420889923</v>
      </c>
      <c r="F22" s="196">
        <v>0.24212515856436401</v>
      </c>
      <c r="G22" s="87">
        <v>1266.6539183228942</v>
      </c>
      <c r="H22" s="88">
        <v>796.81652450859997</v>
      </c>
      <c r="I22" s="86">
        <v>811.82496136199984</v>
      </c>
      <c r="J22" s="110">
        <v>1.8835499003557521E-2</v>
      </c>
      <c r="K22" s="87">
        <v>15.008436853399871</v>
      </c>
    </row>
    <row r="23" spans="2:12" x14ac:dyDescent="0.2">
      <c r="B23" s="66"/>
      <c r="C23" s="18" t="s">
        <v>199</v>
      </c>
      <c r="D23" s="86">
        <v>1216.3045107769613</v>
      </c>
      <c r="E23" s="86">
        <v>1266.5746234775281</v>
      </c>
      <c r="F23" s="110">
        <v>4.1330203296257473E-2</v>
      </c>
      <c r="G23" s="87">
        <v>50.27011270056687</v>
      </c>
      <c r="H23" s="88">
        <v>189.4856879683299</v>
      </c>
      <c r="I23" s="86">
        <v>174.19749898399999</v>
      </c>
      <c r="J23" s="110">
        <v>-8.0682552588800971E-2</v>
      </c>
      <c r="K23" s="87">
        <v>-15.288188984329906</v>
      </c>
    </row>
    <row r="24" spans="2:12" ht="10.8" thickBot="1" x14ac:dyDescent="0.25">
      <c r="B24" s="66"/>
      <c r="C24" s="18" t="s">
        <v>219</v>
      </c>
      <c r="D24" s="86">
        <v>1604.67461168</v>
      </c>
      <c r="E24" s="86">
        <v>1353.28475342</v>
      </c>
      <c r="F24" s="196">
        <v>-0.15666095570416583</v>
      </c>
      <c r="G24" s="87">
        <v>-251.38985825999998</v>
      </c>
      <c r="H24" s="88">
        <v>215.91371190000001</v>
      </c>
      <c r="I24" s="86">
        <v>144.32842828999998</v>
      </c>
      <c r="J24" s="196">
        <v>-0.33154579660579686</v>
      </c>
      <c r="K24" s="87">
        <v>-71.585283610000033</v>
      </c>
    </row>
    <row r="25" spans="2:12" x14ac:dyDescent="0.2">
      <c r="B25" s="69" t="s">
        <v>259</v>
      </c>
      <c r="C25" s="70"/>
      <c r="D25" s="119">
        <v>25529.365612369471</v>
      </c>
      <c r="E25" s="119">
        <v>27106.432393321207</v>
      </c>
      <c r="F25" s="198">
        <v>6.1774616921449033E-2</v>
      </c>
      <c r="G25" s="119">
        <v>1577.0667809517377</v>
      </c>
      <c r="H25" s="119">
        <v>3518.1869836993351</v>
      </c>
      <c r="I25" s="119">
        <v>3444.2691522797172</v>
      </c>
      <c r="J25" s="199">
        <v>-2.1010205472903554E-2</v>
      </c>
      <c r="K25" s="119">
        <v>-73.917831419617812</v>
      </c>
      <c r="L25" s="162"/>
    </row>
    <row r="27" spans="2:12" x14ac:dyDescent="0.2">
      <c r="B27" s="19" t="s">
        <v>257</v>
      </c>
      <c r="C27" s="19"/>
      <c r="D27" s="19"/>
      <c r="E27" s="39"/>
      <c r="F27" s="19"/>
      <c r="G27" s="19"/>
      <c r="H27" s="19"/>
      <c r="I27" s="19"/>
      <c r="J27" s="19"/>
      <c r="K27" s="20"/>
    </row>
    <row r="29" spans="2:12" x14ac:dyDescent="0.2">
      <c r="B29" s="252" t="s">
        <v>178</v>
      </c>
      <c r="C29" s="252"/>
      <c r="D29" s="252"/>
      <c r="E29" s="252"/>
      <c r="F29" s="252"/>
      <c r="G29" s="252"/>
      <c r="H29" s="252"/>
      <c r="I29" s="252"/>
      <c r="J29" s="252"/>
      <c r="K29" s="252"/>
    </row>
    <row r="30" spans="2:12" x14ac:dyDescent="0.2">
      <c r="B30" s="241" t="s">
        <v>177</v>
      </c>
      <c r="C30" s="241"/>
      <c r="D30" s="241"/>
      <c r="E30" s="241"/>
      <c r="F30" s="241"/>
      <c r="G30" s="241"/>
      <c r="H30" s="241"/>
      <c r="I30" s="241"/>
      <c r="J30" s="241"/>
      <c r="K30" s="241"/>
    </row>
    <row r="32" spans="2:12" x14ac:dyDescent="0.2">
      <c r="D32" s="162"/>
    </row>
  </sheetData>
  <mergeCells count="10">
    <mergeCell ref="J6:K6"/>
    <mergeCell ref="B30:K30"/>
    <mergeCell ref="B2:K2"/>
    <mergeCell ref="B3:K3"/>
    <mergeCell ref="B29:K29"/>
    <mergeCell ref="B7:C7"/>
    <mergeCell ref="B6:C6"/>
    <mergeCell ref="D6:E6"/>
    <mergeCell ref="F6:G6"/>
    <mergeCell ref="H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59999389629810485"/>
  </sheetPr>
  <dimension ref="A2:K20"/>
  <sheetViews>
    <sheetView showGridLines="0" workbookViewId="0"/>
  </sheetViews>
  <sheetFormatPr baseColWidth="10" defaultColWidth="11.44140625" defaultRowHeight="10.199999999999999" x14ac:dyDescent="0.2"/>
  <cols>
    <col min="1" max="1" width="11.44140625" style="36"/>
    <col min="2" max="2" width="33.44140625" style="36" customWidth="1"/>
    <col min="3" max="10" width="10.6640625" style="36" customWidth="1"/>
    <col min="11" max="16384" width="11.44140625" style="36"/>
  </cols>
  <sheetData>
    <row r="2" spans="1:11" x14ac:dyDescent="0.2">
      <c r="A2" s="36" t="s">
        <v>2</v>
      </c>
      <c r="B2" s="241" t="s">
        <v>165</v>
      </c>
      <c r="C2" s="241"/>
      <c r="D2" s="241"/>
      <c r="E2" s="241"/>
      <c r="F2" s="241"/>
      <c r="G2" s="241"/>
      <c r="H2" s="241"/>
      <c r="I2" s="241"/>
      <c r="J2" s="241"/>
      <c r="K2" s="241"/>
    </row>
    <row r="3" spans="1:11" x14ac:dyDescent="0.2">
      <c r="B3" s="241" t="s">
        <v>163</v>
      </c>
      <c r="C3" s="241"/>
      <c r="D3" s="241"/>
      <c r="E3" s="241"/>
      <c r="F3" s="241"/>
      <c r="G3" s="241"/>
      <c r="H3" s="241"/>
      <c r="I3" s="241"/>
      <c r="J3" s="241"/>
      <c r="K3" s="241"/>
    </row>
    <row r="4" spans="1:11" x14ac:dyDescent="0.2">
      <c r="B4" s="167"/>
      <c r="C4" s="167"/>
      <c r="D4" s="167"/>
      <c r="E4" s="167"/>
      <c r="F4" s="167"/>
      <c r="G4" s="167"/>
      <c r="H4" s="167"/>
      <c r="I4" s="167"/>
      <c r="J4" s="167"/>
      <c r="K4" s="167"/>
    </row>
    <row r="6" spans="1:11" x14ac:dyDescent="0.2">
      <c r="B6" s="260" t="s">
        <v>220</v>
      </c>
      <c r="C6" s="246" t="s">
        <v>264</v>
      </c>
      <c r="D6" s="246"/>
      <c r="E6" s="246" t="s">
        <v>8</v>
      </c>
      <c r="F6" s="258"/>
      <c r="G6" s="259" t="s">
        <v>265</v>
      </c>
      <c r="H6" s="253"/>
      <c r="I6" s="253" t="s">
        <v>8</v>
      </c>
      <c r="J6" s="254"/>
    </row>
    <row r="7" spans="1:11" ht="10.8" thickBot="1" x14ac:dyDescent="0.25">
      <c r="B7" s="261"/>
      <c r="C7" s="1">
        <v>2022</v>
      </c>
      <c r="D7" s="1">
        <v>2023</v>
      </c>
      <c r="E7" s="1" t="s">
        <v>10</v>
      </c>
      <c r="F7" s="11" t="s">
        <v>11</v>
      </c>
      <c r="G7" s="12">
        <v>2022</v>
      </c>
      <c r="H7" s="4">
        <v>2023</v>
      </c>
      <c r="I7" s="4" t="s">
        <v>10</v>
      </c>
      <c r="J7" s="13" t="s">
        <v>11</v>
      </c>
    </row>
    <row r="8" spans="1:11" ht="10.8" thickBot="1" x14ac:dyDescent="0.25">
      <c r="B8" s="14" t="s">
        <v>221</v>
      </c>
      <c r="C8" s="80">
        <v>62069.106208533311</v>
      </c>
      <c r="D8" s="80">
        <v>49471.338872150867</v>
      </c>
      <c r="E8" s="203">
        <v>-0.20296356925227466</v>
      </c>
      <c r="F8" s="81">
        <v>-12597.767336382443</v>
      </c>
      <c r="G8" s="82">
        <v>8745.2389993737015</v>
      </c>
      <c r="H8" s="80">
        <v>7085.8947430988801</v>
      </c>
      <c r="I8" s="203">
        <v>-0.18974258523908349</v>
      </c>
      <c r="J8" s="81">
        <v>-1659.3442562748214</v>
      </c>
    </row>
    <row r="9" spans="1:11" ht="10.8" thickBot="1" x14ac:dyDescent="0.25">
      <c r="B9" s="16" t="s">
        <v>222</v>
      </c>
      <c r="C9" s="83">
        <v>17577.73284235215</v>
      </c>
      <c r="D9" s="83">
        <v>12500.650925471233</v>
      </c>
      <c r="E9" s="204">
        <v>-0.28883599281063665</v>
      </c>
      <c r="F9" s="84">
        <v>-5077.0819168809176</v>
      </c>
      <c r="G9" s="85">
        <v>2450.4503811077038</v>
      </c>
      <c r="H9" s="83">
        <v>1834.58400176955</v>
      </c>
      <c r="I9" s="204">
        <v>-0.25132783103314948</v>
      </c>
      <c r="J9" s="84">
        <v>-615.86637933815382</v>
      </c>
    </row>
    <row r="10" spans="1:11" x14ac:dyDescent="0.2">
      <c r="B10" s="18" t="s">
        <v>223</v>
      </c>
      <c r="C10" s="86">
        <v>6046.5463910400476</v>
      </c>
      <c r="D10" s="86">
        <v>3970.9608682890166</v>
      </c>
      <c r="E10" s="205">
        <v>-0.34326793983201642</v>
      </c>
      <c r="F10" s="87">
        <v>-2075.585522751031</v>
      </c>
      <c r="G10" s="88">
        <v>733.86225894392851</v>
      </c>
      <c r="H10" s="86">
        <v>535.26484174089398</v>
      </c>
      <c r="I10" s="205">
        <v>-0.27061947222742866</v>
      </c>
      <c r="J10" s="87">
        <v>-198.59741720303452</v>
      </c>
    </row>
    <row r="11" spans="1:11" ht="10.8" thickBot="1" x14ac:dyDescent="0.25">
      <c r="B11" s="18" t="s">
        <v>224</v>
      </c>
      <c r="C11" s="86">
        <v>4702.920736563141</v>
      </c>
      <c r="D11" s="86">
        <v>3035.8096333391354</v>
      </c>
      <c r="E11" s="205">
        <v>-0.35448420175635742</v>
      </c>
      <c r="F11" s="87">
        <v>-1667.1111032240055</v>
      </c>
      <c r="G11" s="88">
        <v>690.78458009659926</v>
      </c>
      <c r="H11" s="86">
        <v>494.05548673607302</v>
      </c>
      <c r="I11" s="205">
        <v>-0.28479080024197367</v>
      </c>
      <c r="J11" s="87">
        <v>-196.72909336052624</v>
      </c>
    </row>
    <row r="12" spans="1:11" ht="10.8" thickBot="1" x14ac:dyDescent="0.25">
      <c r="B12" s="16" t="s">
        <v>225</v>
      </c>
      <c r="C12" s="83">
        <v>33322.204023653401</v>
      </c>
      <c r="D12" s="83">
        <v>26789.933694058651</v>
      </c>
      <c r="E12" s="204">
        <v>-0.19603356143422834</v>
      </c>
      <c r="F12" s="84">
        <v>-6532.2703295947504</v>
      </c>
      <c r="G12" s="85">
        <v>4830.091105573526</v>
      </c>
      <c r="H12" s="83">
        <v>3803.3171839296701</v>
      </c>
      <c r="I12" s="204">
        <v>-0.21257858272259988</v>
      </c>
      <c r="J12" s="84">
        <v>-1026.7739216438558</v>
      </c>
    </row>
    <row r="13" spans="1:11" x14ac:dyDescent="0.2">
      <c r="B13" s="18" t="s">
        <v>226</v>
      </c>
      <c r="C13" s="86">
        <v>11856.081020344252</v>
      </c>
      <c r="D13" s="86">
        <v>9518.092483748067</v>
      </c>
      <c r="E13" s="205">
        <v>-0.19719741562025017</v>
      </c>
      <c r="F13" s="87">
        <v>-2337.9885365961854</v>
      </c>
      <c r="G13" s="88">
        <v>1956.8493280665741</v>
      </c>
      <c r="H13" s="86">
        <v>1268.70857969804</v>
      </c>
      <c r="I13" s="205">
        <v>-0.35165750295575282</v>
      </c>
      <c r="J13" s="87">
        <v>-688.1407483685341</v>
      </c>
    </row>
    <row r="14" spans="1:11" ht="10.8" thickBot="1" x14ac:dyDescent="0.25">
      <c r="B14" s="18" t="s">
        <v>227</v>
      </c>
      <c r="C14" s="86">
        <v>21466.123003309156</v>
      </c>
      <c r="D14" s="86">
        <v>17271.841210310577</v>
      </c>
      <c r="E14" s="205">
        <v>-0.19539074626340314</v>
      </c>
      <c r="F14" s="87">
        <v>-4194.2817929985795</v>
      </c>
      <c r="G14" s="88">
        <v>2873.2417775069516</v>
      </c>
      <c r="H14" s="86">
        <v>2534.6086042316301</v>
      </c>
      <c r="I14" s="205">
        <v>-0.11785752801114635</v>
      </c>
      <c r="J14" s="87">
        <v>-338.6331732753215</v>
      </c>
    </row>
    <row r="15" spans="1:11" ht="10.8" thickBot="1" x14ac:dyDescent="0.25">
      <c r="B15" s="16" t="s">
        <v>228</v>
      </c>
      <c r="C15" s="83">
        <v>11169.169342527752</v>
      </c>
      <c r="D15" s="83">
        <v>10180.754252621</v>
      </c>
      <c r="E15" s="89">
        <v>-8.8494950662379224E-2</v>
      </c>
      <c r="F15" s="84">
        <v>-988.41508990675175</v>
      </c>
      <c r="G15" s="85">
        <v>1464.6975126924708</v>
      </c>
      <c r="H15" s="83">
        <v>1447.99355739967</v>
      </c>
      <c r="I15" s="89">
        <v>-1.1404371993569473E-2</v>
      </c>
      <c r="J15" s="84">
        <v>-16.703955292800856</v>
      </c>
    </row>
    <row r="16" spans="1:11" x14ac:dyDescent="0.2">
      <c r="B16" s="18" t="s">
        <v>229</v>
      </c>
      <c r="C16" s="86">
        <v>1770.4995372205035</v>
      </c>
      <c r="D16" s="86">
        <v>1351.0673194101435</v>
      </c>
      <c r="E16" s="205">
        <v>-0.23690049559054061</v>
      </c>
      <c r="F16" s="87">
        <v>-419.43221781036004</v>
      </c>
      <c r="G16" s="88">
        <v>279.42505473993356</v>
      </c>
      <c r="H16" s="86">
        <v>151.202581594706</v>
      </c>
      <c r="I16" s="205">
        <v>-0.45887965653103924</v>
      </c>
      <c r="J16" s="87">
        <v>-128.22247314522755</v>
      </c>
    </row>
    <row r="17" spans="2:11" x14ac:dyDescent="0.2">
      <c r="B17" s="18" t="s">
        <v>230</v>
      </c>
      <c r="C17" s="86">
        <v>667.26449144322919</v>
      </c>
      <c r="D17" s="86">
        <v>792.29319896627862</v>
      </c>
      <c r="E17" s="205">
        <v>0.18737503512681197</v>
      </c>
      <c r="F17" s="87">
        <v>125.02870752304943</v>
      </c>
      <c r="G17" s="88">
        <v>68.839941852147405</v>
      </c>
      <c r="H17" s="86">
        <v>156.63155057325301</v>
      </c>
      <c r="I17" s="205">
        <v>1.2753004485341095</v>
      </c>
      <c r="J17" s="87">
        <v>87.791608721105604</v>
      </c>
    </row>
    <row r="19" spans="2:11" x14ac:dyDescent="0.2">
      <c r="B19" s="252" t="s">
        <v>178</v>
      </c>
      <c r="C19" s="252"/>
      <c r="D19" s="252"/>
      <c r="E19" s="252"/>
      <c r="F19" s="252"/>
      <c r="G19" s="252"/>
      <c r="H19" s="252"/>
      <c r="I19" s="252"/>
      <c r="J19" s="252"/>
      <c r="K19" s="252"/>
    </row>
    <row r="20" spans="2:11" x14ac:dyDescent="0.2">
      <c r="B20" s="241" t="s">
        <v>177</v>
      </c>
      <c r="C20" s="241"/>
      <c r="D20" s="241"/>
      <c r="E20" s="241"/>
      <c r="F20" s="241"/>
      <c r="G20" s="241"/>
      <c r="H20" s="241"/>
      <c r="I20" s="241"/>
      <c r="J20" s="241"/>
      <c r="K20" s="241"/>
    </row>
  </sheetData>
  <mergeCells count="9">
    <mergeCell ref="B20:K20"/>
    <mergeCell ref="B2:K2"/>
    <mergeCell ref="B3:K3"/>
    <mergeCell ref="B19:K19"/>
    <mergeCell ref="B6:B7"/>
    <mergeCell ref="C6:D6"/>
    <mergeCell ref="E6:F6"/>
    <mergeCell ref="G6:H6"/>
    <mergeCell ref="I6:J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59999389629810485"/>
  </sheetPr>
  <dimension ref="A2:L65"/>
  <sheetViews>
    <sheetView showGridLines="0" workbookViewId="0"/>
  </sheetViews>
  <sheetFormatPr baseColWidth="10" defaultColWidth="11.44140625" defaultRowHeight="10.199999999999999" x14ac:dyDescent="0.2"/>
  <cols>
    <col min="1" max="1" width="11.44140625" style="36"/>
    <col min="2" max="2" width="38.109375" style="36" bestFit="1" customWidth="1"/>
    <col min="3" max="12" width="9.109375" style="36" customWidth="1"/>
    <col min="13" max="16384" width="11.44140625" style="36"/>
  </cols>
  <sheetData>
    <row r="2" spans="1:12" x14ac:dyDescent="0.2">
      <c r="A2" s="36" t="s">
        <v>3</v>
      </c>
      <c r="B2" s="241" t="s">
        <v>166</v>
      </c>
      <c r="C2" s="241"/>
      <c r="D2" s="241"/>
      <c r="E2" s="241"/>
      <c r="F2" s="241"/>
      <c r="G2" s="241"/>
      <c r="H2" s="241"/>
      <c r="I2" s="241"/>
      <c r="J2" s="241"/>
      <c r="K2" s="241"/>
      <c r="L2" s="241"/>
    </row>
    <row r="3" spans="1:12" x14ac:dyDescent="0.2">
      <c r="B3" s="241" t="s">
        <v>163</v>
      </c>
      <c r="C3" s="241"/>
      <c r="D3" s="241"/>
      <c r="E3" s="241"/>
      <c r="F3" s="241"/>
      <c r="G3" s="241"/>
      <c r="H3" s="241"/>
      <c r="I3" s="241"/>
      <c r="J3" s="241"/>
      <c r="K3" s="241"/>
      <c r="L3" s="241"/>
    </row>
    <row r="6" spans="1:12" x14ac:dyDescent="0.2">
      <c r="B6" s="268" t="s">
        <v>20</v>
      </c>
      <c r="C6" s="265" t="s">
        <v>266</v>
      </c>
      <c r="D6" s="266"/>
      <c r="E6" s="266"/>
      <c r="F6" s="266"/>
      <c r="G6" s="267"/>
      <c r="H6" s="262" t="s">
        <v>265</v>
      </c>
      <c r="I6" s="263"/>
      <c r="J6" s="263"/>
      <c r="K6" s="263"/>
      <c r="L6" s="264"/>
    </row>
    <row r="7" spans="1:12" ht="34.5" customHeight="1" thickBot="1" x14ac:dyDescent="0.25">
      <c r="B7" s="269"/>
      <c r="C7" s="52">
        <v>2022</v>
      </c>
      <c r="D7" s="52">
        <v>2023</v>
      </c>
      <c r="E7" s="53" t="s">
        <v>215</v>
      </c>
      <c r="F7" s="52" t="s">
        <v>216</v>
      </c>
      <c r="G7" s="53" t="s">
        <v>183</v>
      </c>
      <c r="H7" s="54">
        <v>2022</v>
      </c>
      <c r="I7" s="54">
        <v>2023</v>
      </c>
      <c r="J7" s="55" t="s">
        <v>215</v>
      </c>
      <c r="K7" s="54" t="s">
        <v>216</v>
      </c>
      <c r="L7" s="55" t="s">
        <v>183</v>
      </c>
    </row>
    <row r="8" spans="1:12" ht="10.8" thickTop="1" x14ac:dyDescent="0.2">
      <c r="B8" s="133" t="s">
        <v>22</v>
      </c>
      <c r="C8" s="123">
        <v>12632.723268299998</v>
      </c>
      <c r="D8" s="123">
        <v>13989.344473068393</v>
      </c>
      <c r="E8" s="188">
        <v>0.10738945007784984</v>
      </c>
      <c r="F8" s="123">
        <v>1356.6212047683948</v>
      </c>
      <c r="G8" s="210">
        <v>0.24166597944837423</v>
      </c>
      <c r="H8" s="123">
        <v>1765.6646131</v>
      </c>
      <c r="I8" s="123">
        <v>1962.0494980000001</v>
      </c>
      <c r="J8" s="210">
        <v>0.11122434206528298</v>
      </c>
      <c r="K8" s="124">
        <v>196.38488490000009</v>
      </c>
      <c r="L8" s="210">
        <v>0.26536912825838654</v>
      </c>
    </row>
    <row r="9" spans="1:12" x14ac:dyDescent="0.2">
      <c r="B9" s="134" t="s">
        <v>23</v>
      </c>
      <c r="C9" s="125">
        <v>10974.8864792</v>
      </c>
      <c r="D9" s="125">
        <v>9961.0555948413512</v>
      </c>
      <c r="E9" s="126">
        <v>-9.237734588691171E-2</v>
      </c>
      <c r="F9" s="125">
        <v>-1013.8308843586492</v>
      </c>
      <c r="G9" s="208">
        <v>0.17207727362074474</v>
      </c>
      <c r="H9" s="125">
        <v>1456.8606807000001</v>
      </c>
      <c r="I9" s="125">
        <v>1300.3659439999999</v>
      </c>
      <c r="J9" s="126">
        <v>-0.10741915048788797</v>
      </c>
      <c r="K9" s="128">
        <v>-156.4947367000002</v>
      </c>
      <c r="L9" s="213">
        <v>0.17587577547249722</v>
      </c>
    </row>
    <row r="10" spans="1:12" x14ac:dyDescent="0.2">
      <c r="B10" s="135" t="s">
        <v>24</v>
      </c>
      <c r="C10" s="130">
        <v>4829.4903762200001</v>
      </c>
      <c r="D10" s="130">
        <v>4142.4022236599994</v>
      </c>
      <c r="E10" s="206">
        <v>-0.1422692870335065</v>
      </c>
      <c r="F10" s="130">
        <v>-687.08815256000071</v>
      </c>
      <c r="G10" s="131">
        <v>7.1560014307828601E-2</v>
      </c>
      <c r="H10" s="130">
        <v>810.29556505000005</v>
      </c>
      <c r="I10" s="130">
        <v>445.7317066</v>
      </c>
      <c r="J10" s="206">
        <v>-0.44991466592502494</v>
      </c>
      <c r="K10" s="132">
        <v>-364.56385845000005</v>
      </c>
      <c r="L10" s="131">
        <v>6.0285652598538526E-2</v>
      </c>
    </row>
    <row r="11" spans="1:12" x14ac:dyDescent="0.2">
      <c r="B11" s="134" t="s">
        <v>18</v>
      </c>
      <c r="C11" s="125">
        <v>3434.2469210600002</v>
      </c>
      <c r="D11" s="125">
        <v>3565.1044226600002</v>
      </c>
      <c r="E11" s="126">
        <v>3.8103696271091003E-2</v>
      </c>
      <c r="F11" s="125">
        <v>130.85750159999998</v>
      </c>
      <c r="G11" s="127">
        <v>6.1587192580503089E-2</v>
      </c>
      <c r="H11" s="125">
        <v>420.10521275999997</v>
      </c>
      <c r="I11" s="125">
        <v>445.24156675000006</v>
      </c>
      <c r="J11" s="126">
        <v>5.9833473202723919E-2</v>
      </c>
      <c r="K11" s="128">
        <v>25.136353990000089</v>
      </c>
      <c r="L11" s="129">
        <v>6.0219360700779698E-2</v>
      </c>
    </row>
    <row r="12" spans="1:12" x14ac:dyDescent="0.2">
      <c r="B12" s="135" t="s">
        <v>27</v>
      </c>
      <c r="C12" s="130">
        <v>987.49531262000005</v>
      </c>
      <c r="D12" s="130">
        <v>1449.1997184200002</v>
      </c>
      <c r="E12" s="206">
        <v>0.46755098469785805</v>
      </c>
      <c r="F12" s="130">
        <v>461.70440580000013</v>
      </c>
      <c r="G12" s="131">
        <v>2.503493069618154E-2</v>
      </c>
      <c r="H12" s="130">
        <v>161.65544324999999</v>
      </c>
      <c r="I12" s="130">
        <v>173.68041779999999</v>
      </c>
      <c r="J12" s="131">
        <v>7.4386450021379114E-2</v>
      </c>
      <c r="K12" s="132">
        <v>12.024974549999996</v>
      </c>
      <c r="L12" s="131">
        <v>2.3490447674291221E-2</v>
      </c>
    </row>
    <row r="13" spans="1:12" x14ac:dyDescent="0.2">
      <c r="B13" s="134" t="s">
        <v>26</v>
      </c>
      <c r="C13" s="125">
        <v>941.02125612999998</v>
      </c>
      <c r="D13" s="125">
        <v>938.89211319000003</v>
      </c>
      <c r="E13" s="126">
        <v>-2.2625875091878411E-3</v>
      </c>
      <c r="F13" s="125">
        <v>-2.1291429399999515</v>
      </c>
      <c r="G13" s="127">
        <v>1.6219364857819375E-2</v>
      </c>
      <c r="H13" s="125">
        <v>140.74446599999999</v>
      </c>
      <c r="I13" s="125">
        <v>148.22814855000001</v>
      </c>
      <c r="J13" s="126">
        <v>5.3172126497677219E-2</v>
      </c>
      <c r="K13" s="128">
        <v>7.4836825500000259</v>
      </c>
      <c r="L13" s="129">
        <v>2.0048003174315498E-2</v>
      </c>
    </row>
    <row r="14" spans="1:12" x14ac:dyDescent="0.2">
      <c r="B14" s="135" t="s">
        <v>19</v>
      </c>
      <c r="C14" s="130">
        <v>933.51558019360004</v>
      </c>
      <c r="D14" s="130">
        <v>712.91738385838698</v>
      </c>
      <c r="E14" s="206">
        <v>-0.23630906758884906</v>
      </c>
      <c r="F14" s="130">
        <v>-220.59819633521306</v>
      </c>
      <c r="G14" s="131">
        <v>1.2315650541566827E-2</v>
      </c>
      <c r="H14" s="130">
        <v>155.0749479843</v>
      </c>
      <c r="I14" s="130">
        <v>121.12319664199998</v>
      </c>
      <c r="J14" s="206">
        <v>-0.21893769292598653</v>
      </c>
      <c r="K14" s="132">
        <v>-33.951751342300014</v>
      </c>
      <c r="L14" s="131">
        <v>1.6382031716080929E-2</v>
      </c>
    </row>
    <row r="15" spans="1:12" x14ac:dyDescent="0.2">
      <c r="B15" s="134" t="s">
        <v>32</v>
      </c>
      <c r="C15" s="125">
        <v>598.08161857000005</v>
      </c>
      <c r="D15" s="125">
        <v>774.4650994000001</v>
      </c>
      <c r="E15" s="207">
        <v>0.2949154017669513</v>
      </c>
      <c r="F15" s="125">
        <v>176.38348083000005</v>
      </c>
      <c r="G15" s="127">
        <v>1.3378887563702393E-2</v>
      </c>
      <c r="H15" s="125">
        <v>83.033890009999993</v>
      </c>
      <c r="I15" s="125">
        <v>101.301455</v>
      </c>
      <c r="J15" s="207">
        <v>0.22000131497873943</v>
      </c>
      <c r="K15" s="128">
        <v>18.267564990000011</v>
      </c>
      <c r="L15" s="129">
        <v>1.3701121624127432E-2</v>
      </c>
    </row>
    <row r="16" spans="1:12" x14ac:dyDescent="0.2">
      <c r="B16" s="135" t="s">
        <v>30</v>
      </c>
      <c r="C16" s="130">
        <v>644.4153754875</v>
      </c>
      <c r="D16" s="130">
        <v>661.00911077667263</v>
      </c>
      <c r="E16" s="131">
        <v>2.5750061094708565E-2</v>
      </c>
      <c r="F16" s="130">
        <v>16.593735289172628</v>
      </c>
      <c r="G16" s="131">
        <v>1.1418934924911868E-2</v>
      </c>
      <c r="H16" s="130">
        <v>102.35289350849999</v>
      </c>
      <c r="I16" s="130">
        <v>96.851131748000014</v>
      </c>
      <c r="J16" s="131">
        <v>-5.375286982036398E-2</v>
      </c>
      <c r="K16" s="132">
        <v>-5.5017617604999742</v>
      </c>
      <c r="L16" s="131">
        <v>1.3099211018378146E-2</v>
      </c>
    </row>
    <row r="17" spans="2:12" x14ac:dyDescent="0.2">
      <c r="B17" s="134" t="s">
        <v>34</v>
      </c>
      <c r="C17" s="125">
        <v>468.53092750299999</v>
      </c>
      <c r="D17" s="125">
        <v>605.03937571583424</v>
      </c>
      <c r="E17" s="207">
        <v>0.29135418859187312</v>
      </c>
      <c r="F17" s="125">
        <v>136.50844821283425</v>
      </c>
      <c r="G17" s="127">
        <v>1.0452057536984E-2</v>
      </c>
      <c r="H17" s="125">
        <v>91.859299281999995</v>
      </c>
      <c r="I17" s="125">
        <v>80.717271813000011</v>
      </c>
      <c r="J17" s="207">
        <v>-0.12129449664965264</v>
      </c>
      <c r="K17" s="128">
        <v>-11.142027468999984</v>
      </c>
      <c r="L17" s="129">
        <v>1.0917090561805514E-2</v>
      </c>
    </row>
    <row r="18" spans="2:12" x14ac:dyDescent="0.2">
      <c r="B18" s="135" t="s">
        <v>35</v>
      </c>
      <c r="C18" s="130">
        <v>342.55193166999999</v>
      </c>
      <c r="D18" s="130">
        <v>381.1722077</v>
      </c>
      <c r="E18" s="206">
        <v>0.11274283534680274</v>
      </c>
      <c r="F18" s="130">
        <v>38.620276030000014</v>
      </c>
      <c r="G18" s="131">
        <v>6.5847513505480947E-3</v>
      </c>
      <c r="H18" s="130">
        <v>87.578385929999996</v>
      </c>
      <c r="I18" s="130">
        <v>80.570858450000003</v>
      </c>
      <c r="J18" s="131">
        <v>-8.0014348353039999E-2</v>
      </c>
      <c r="K18" s="132">
        <v>-7.0075274799999931</v>
      </c>
      <c r="L18" s="131">
        <v>1.0897288010165356E-2</v>
      </c>
    </row>
    <row r="19" spans="2:12" x14ac:dyDescent="0.2">
      <c r="B19" s="134" t="s">
        <v>36</v>
      </c>
      <c r="C19" s="125">
        <v>379.52605321009997</v>
      </c>
      <c r="D19" s="125">
        <v>345.95607041766522</v>
      </c>
      <c r="E19" s="126">
        <v>-8.8452380300360844E-2</v>
      </c>
      <c r="F19" s="125">
        <v>-33.569982792434757</v>
      </c>
      <c r="G19" s="127">
        <v>5.9763924438739529E-3</v>
      </c>
      <c r="H19" s="125">
        <v>84.141725217000001</v>
      </c>
      <c r="I19" s="125">
        <v>78.409650740000004</v>
      </c>
      <c r="J19" s="126">
        <v>-6.812404264610783E-2</v>
      </c>
      <c r="K19" s="128">
        <v>-5.7320744769999976</v>
      </c>
      <c r="L19" s="129">
        <v>1.0604982537458061E-2</v>
      </c>
    </row>
    <row r="20" spans="2:12" x14ac:dyDescent="0.2">
      <c r="B20" s="135" t="s">
        <v>33</v>
      </c>
      <c r="C20" s="130">
        <v>594.15760606999993</v>
      </c>
      <c r="D20" s="130">
        <v>576.97311192000006</v>
      </c>
      <c r="E20" s="131">
        <v>-2.8922450835334956E-2</v>
      </c>
      <c r="F20" s="130">
        <v>-17.184494149999864</v>
      </c>
      <c r="G20" s="131">
        <v>9.9672127222227118E-3</v>
      </c>
      <c r="H20" s="130">
        <v>67.024534540000005</v>
      </c>
      <c r="I20" s="130">
        <v>71.993072209999994</v>
      </c>
      <c r="J20" s="131">
        <v>7.4130133153476496E-2</v>
      </c>
      <c r="K20" s="132">
        <v>4.9685376699999892</v>
      </c>
      <c r="L20" s="143">
        <v>9.7371339675604712E-3</v>
      </c>
    </row>
    <row r="21" spans="2:12" x14ac:dyDescent="0.2">
      <c r="B21" s="134" t="s">
        <v>50</v>
      </c>
      <c r="C21" s="125">
        <v>128.49616427999999</v>
      </c>
      <c r="D21" s="125">
        <v>223.67956443000003</v>
      </c>
      <c r="E21" s="207">
        <v>0.7407489607439981</v>
      </c>
      <c r="F21" s="125">
        <v>95.18340015000004</v>
      </c>
      <c r="G21" s="127">
        <v>3.8640653337707978E-3</v>
      </c>
      <c r="H21" s="125">
        <v>24.25943689</v>
      </c>
      <c r="I21" s="125">
        <v>67.277724460000002</v>
      </c>
      <c r="J21" s="207">
        <v>1.7732599385986823</v>
      </c>
      <c r="K21" s="128">
        <v>43.018287569999998</v>
      </c>
      <c r="L21" s="177">
        <v>9.099378537267732E-3</v>
      </c>
    </row>
    <row r="22" spans="2:12" x14ac:dyDescent="0.2">
      <c r="B22" s="135" t="s">
        <v>31</v>
      </c>
      <c r="C22" s="130">
        <v>636.42887208117304</v>
      </c>
      <c r="D22" s="130">
        <v>430.32501217999999</v>
      </c>
      <c r="E22" s="206">
        <v>-0.32384429579254792</v>
      </c>
      <c r="F22" s="130">
        <v>-206.10385990117305</v>
      </c>
      <c r="G22" s="131">
        <v>7.4338662365359028E-3</v>
      </c>
      <c r="H22" s="130">
        <v>93.58395127</v>
      </c>
      <c r="I22" s="130">
        <v>65.059024379999997</v>
      </c>
      <c r="J22" s="206">
        <v>-0.30480575465020121</v>
      </c>
      <c r="K22" s="132">
        <v>-28.524926890000003</v>
      </c>
      <c r="L22" s="143">
        <v>8.7992971648576199E-3</v>
      </c>
    </row>
    <row r="23" spans="2:12" x14ac:dyDescent="0.2">
      <c r="B23" s="134" t="s">
        <v>213</v>
      </c>
      <c r="C23" s="125">
        <v>362.04258090000002</v>
      </c>
      <c r="D23" s="125">
        <v>203.66444044000002</v>
      </c>
      <c r="E23" s="207">
        <v>-0.43745721861303855</v>
      </c>
      <c r="F23" s="125">
        <v>-158.37814046</v>
      </c>
      <c r="G23" s="127">
        <v>3.5183039900469433E-3</v>
      </c>
      <c r="H23" s="125">
        <v>58.794043530000003</v>
      </c>
      <c r="I23" s="125">
        <v>61.939798879999998</v>
      </c>
      <c r="J23" s="126">
        <v>5.3504660695685269E-2</v>
      </c>
      <c r="K23" s="128">
        <v>3.1457553499999946</v>
      </c>
      <c r="L23" s="177">
        <v>8.3774188418998721E-3</v>
      </c>
    </row>
    <row r="24" spans="2:12" x14ac:dyDescent="0.2">
      <c r="B24" s="135" t="s">
        <v>38</v>
      </c>
      <c r="C24" s="130">
        <v>336.74638941000001</v>
      </c>
      <c r="D24" s="130">
        <v>420.39410750999997</v>
      </c>
      <c r="E24" s="206">
        <v>0.2483997474970876</v>
      </c>
      <c r="F24" s="130">
        <v>83.647718099999963</v>
      </c>
      <c r="G24" s="131">
        <v>7.2623098202574789E-3</v>
      </c>
      <c r="H24" s="130">
        <v>61.501110998000001</v>
      </c>
      <c r="I24" s="130">
        <v>59.347088290000002</v>
      </c>
      <c r="J24" s="131">
        <v>-3.5024126768539943E-2</v>
      </c>
      <c r="K24" s="132">
        <v>-2.1540227079999994</v>
      </c>
      <c r="L24" s="143">
        <v>8.0267521794145889E-3</v>
      </c>
    </row>
    <row r="25" spans="2:12" x14ac:dyDescent="0.2">
      <c r="B25" s="134" t="s">
        <v>209</v>
      </c>
      <c r="C25" s="125">
        <v>215.34489808000001</v>
      </c>
      <c r="D25" s="125">
        <v>307.3876234</v>
      </c>
      <c r="E25" s="207">
        <v>0.42742004171283576</v>
      </c>
      <c r="F25" s="125">
        <v>92.042725319999988</v>
      </c>
      <c r="G25" s="127">
        <v>5.3101223736594034E-3</v>
      </c>
      <c r="H25" s="125">
        <v>31.252670850000001</v>
      </c>
      <c r="I25" s="125">
        <v>57.653980670000003</v>
      </c>
      <c r="J25" s="207">
        <v>0.84476971413788782</v>
      </c>
      <c r="K25" s="128">
        <v>26.401309820000002</v>
      </c>
      <c r="L25" s="177">
        <v>7.7977577052053401E-3</v>
      </c>
    </row>
    <row r="26" spans="2:12" x14ac:dyDescent="0.2">
      <c r="B26" s="135" t="s">
        <v>29</v>
      </c>
      <c r="C26" s="130">
        <v>771.62497420000011</v>
      </c>
      <c r="D26" s="130">
        <v>670.02271107000001</v>
      </c>
      <c r="E26" s="206">
        <v>-0.13167311391824577</v>
      </c>
      <c r="F26" s="130">
        <v>-101.6022631300001</v>
      </c>
      <c r="G26" s="131">
        <v>1.1574644904563641E-2</v>
      </c>
      <c r="H26" s="130">
        <v>108.06516204</v>
      </c>
      <c r="I26" s="130">
        <v>53.076934899999998</v>
      </c>
      <c r="J26" s="206">
        <v>-0.50884323959692279</v>
      </c>
      <c r="K26" s="132">
        <v>-54.988227140000006</v>
      </c>
      <c r="L26" s="143">
        <v>7.1787077540080143E-3</v>
      </c>
    </row>
    <row r="27" spans="2:12" x14ac:dyDescent="0.2">
      <c r="B27" s="134" t="s">
        <v>211</v>
      </c>
      <c r="C27" s="125">
        <v>190.16723214860002</v>
      </c>
      <c r="D27" s="125">
        <v>225.54159322949999</v>
      </c>
      <c r="E27" s="207">
        <v>0.18601712125282344</v>
      </c>
      <c r="F27" s="125">
        <v>35.374361080899973</v>
      </c>
      <c r="G27" s="216">
        <v>3.8962318884266313E-3</v>
      </c>
      <c r="H27" s="125">
        <v>52.7361976786</v>
      </c>
      <c r="I27" s="125">
        <v>49.212753839500003</v>
      </c>
      <c r="J27" s="126">
        <v>-6.6812625752307286E-2</v>
      </c>
      <c r="K27" s="128">
        <v>-3.5234438390999969</v>
      </c>
      <c r="L27" s="177">
        <v>6.6560734573183952E-3</v>
      </c>
    </row>
    <row r="28" spans="2:12" x14ac:dyDescent="0.2">
      <c r="B28" s="135" t="s">
        <v>203</v>
      </c>
      <c r="C28" s="130">
        <v>689.18394874000001</v>
      </c>
      <c r="D28" s="130">
        <v>334.10543586</v>
      </c>
      <c r="E28" s="206">
        <v>-0.51521587745792985</v>
      </c>
      <c r="F28" s="130">
        <v>-355.07851288000001</v>
      </c>
      <c r="G28" s="143">
        <v>5.7716726864202456E-3</v>
      </c>
      <c r="H28" s="130">
        <v>83.209451909999999</v>
      </c>
      <c r="I28" s="130">
        <v>47.661606109999994</v>
      </c>
      <c r="J28" s="206">
        <v>-0.42720922904826764</v>
      </c>
      <c r="K28" s="132">
        <v>-35.547845800000005</v>
      </c>
      <c r="L28" s="143">
        <v>6.4462791982046559E-3</v>
      </c>
    </row>
    <row r="29" spans="2:12" x14ac:dyDescent="0.2">
      <c r="B29" s="134" t="s">
        <v>42</v>
      </c>
      <c r="C29" s="125">
        <v>234.10135807999998</v>
      </c>
      <c r="D29" s="125">
        <v>503.64195783999998</v>
      </c>
      <c r="E29" s="207">
        <v>1.1513841780784939</v>
      </c>
      <c r="F29" s="125">
        <v>269.54059975999996</v>
      </c>
      <c r="G29" s="216">
        <v>8.7004167541242967E-3</v>
      </c>
      <c r="H29" s="125">
        <v>35.580641440000001</v>
      </c>
      <c r="I29" s="125">
        <v>43.145304510000003</v>
      </c>
      <c r="J29" s="207">
        <v>0.21260614659677701</v>
      </c>
      <c r="K29" s="128">
        <v>7.5646630700000017</v>
      </c>
      <c r="L29" s="177">
        <v>5.8354449558648868E-3</v>
      </c>
    </row>
    <row r="30" spans="2:12" x14ac:dyDescent="0.2">
      <c r="B30" s="135" t="s">
        <v>39</v>
      </c>
      <c r="C30" s="130">
        <v>310.29441527436109</v>
      </c>
      <c r="D30" s="130">
        <v>322.69433402127243</v>
      </c>
      <c r="E30" s="131">
        <v>3.9961785119295046E-2</v>
      </c>
      <c r="F30" s="130">
        <v>12.399918746911339</v>
      </c>
      <c r="G30" s="143">
        <v>5.5745458583726423E-3</v>
      </c>
      <c r="H30" s="130">
        <v>45.531224344229898</v>
      </c>
      <c r="I30" s="130">
        <v>42.534973388999994</v>
      </c>
      <c r="J30" s="131">
        <v>-6.5806509672951763E-2</v>
      </c>
      <c r="K30" s="132">
        <v>-2.9962509552299039</v>
      </c>
      <c r="L30" s="143">
        <v>5.7528970702514851E-3</v>
      </c>
    </row>
    <row r="31" spans="2:12" x14ac:dyDescent="0.2">
      <c r="B31" s="134" t="s">
        <v>206</v>
      </c>
      <c r="C31" s="125">
        <v>200.04992314009999</v>
      </c>
      <c r="D31" s="125">
        <v>266.97566659095679</v>
      </c>
      <c r="E31" s="207">
        <v>0.33454520951746147</v>
      </c>
      <c r="F31" s="125">
        <v>66.9257434508568</v>
      </c>
      <c r="G31" s="216">
        <v>4.6120056647253839E-3</v>
      </c>
      <c r="H31" s="125">
        <v>41.867516103500002</v>
      </c>
      <c r="I31" s="125">
        <v>41.695217808999999</v>
      </c>
      <c r="J31" s="126">
        <v>-4.1153216272507009E-3</v>
      </c>
      <c r="K31" s="128">
        <v>-0.17229829450000267</v>
      </c>
      <c r="L31" s="177">
        <v>5.6393193004542043E-3</v>
      </c>
    </row>
    <row r="32" spans="2:12" x14ac:dyDescent="0.2">
      <c r="B32" s="135" t="s">
        <v>44</v>
      </c>
      <c r="C32" s="130">
        <v>247.35496949999998</v>
      </c>
      <c r="D32" s="130">
        <v>222.74187169999999</v>
      </c>
      <c r="E32" s="131">
        <v>-9.9505168017252954E-2</v>
      </c>
      <c r="F32" s="130">
        <v>-24.613097799999991</v>
      </c>
      <c r="G32" s="143">
        <v>3.847866688262187E-3</v>
      </c>
      <c r="H32" s="130">
        <v>20.80529726</v>
      </c>
      <c r="I32" s="130">
        <v>35.395688759999999</v>
      </c>
      <c r="J32" s="206">
        <v>0.70128253000505314</v>
      </c>
      <c r="K32" s="132">
        <v>14.590391499999999</v>
      </c>
      <c r="L32" s="143">
        <v>4.7873017882173585E-3</v>
      </c>
    </row>
    <row r="33" spans="2:12" x14ac:dyDescent="0.2">
      <c r="B33" s="134" t="s">
        <v>208</v>
      </c>
      <c r="C33" s="125">
        <v>374.11252698999999</v>
      </c>
      <c r="D33" s="125">
        <v>242.32959344</v>
      </c>
      <c r="E33" s="207">
        <v>-0.35225480047483826</v>
      </c>
      <c r="F33" s="125">
        <v>-131.78293355</v>
      </c>
      <c r="G33" s="216">
        <v>4.186244656477379E-3</v>
      </c>
      <c r="H33" s="125">
        <v>54.086981370000004</v>
      </c>
      <c r="I33" s="125">
        <v>34.999537259999997</v>
      </c>
      <c r="J33" s="207">
        <v>-0.35290274344256689</v>
      </c>
      <c r="K33" s="128">
        <v>-19.087444110000007</v>
      </c>
      <c r="L33" s="177">
        <v>4.7337219074241304E-3</v>
      </c>
    </row>
    <row r="34" spans="2:12" x14ac:dyDescent="0.2">
      <c r="B34" s="135" t="s">
        <v>41</v>
      </c>
      <c r="C34" s="130">
        <v>261.59472001509999</v>
      </c>
      <c r="D34" s="130">
        <v>282.87117867958312</v>
      </c>
      <c r="E34" s="131">
        <v>8.1333670126273905E-2</v>
      </c>
      <c r="F34" s="130">
        <v>21.27645866448313</v>
      </c>
      <c r="G34" s="143">
        <v>4.8866006970463508E-3</v>
      </c>
      <c r="H34" s="130">
        <v>41.601570115600005</v>
      </c>
      <c r="I34" s="130">
        <v>34.811393846999991</v>
      </c>
      <c r="J34" s="206">
        <v>-0.16321923066201272</v>
      </c>
      <c r="K34" s="132">
        <v>-6.790176268600014</v>
      </c>
      <c r="L34" s="143">
        <v>4.7082753253953578E-3</v>
      </c>
    </row>
    <row r="35" spans="2:12" x14ac:dyDescent="0.2">
      <c r="B35" s="134" t="s">
        <v>45</v>
      </c>
      <c r="C35" s="125">
        <v>219.39586228000002</v>
      </c>
      <c r="D35" s="125">
        <v>252.47966262</v>
      </c>
      <c r="E35" s="207">
        <v>0.15079500586833028</v>
      </c>
      <c r="F35" s="125">
        <v>33.083800339999982</v>
      </c>
      <c r="G35" s="216">
        <v>4.3615871405069716E-3</v>
      </c>
      <c r="H35" s="125">
        <v>30.15574088</v>
      </c>
      <c r="I35" s="125">
        <v>34.433534549999997</v>
      </c>
      <c r="J35" s="207">
        <v>0.14185669279434387</v>
      </c>
      <c r="K35" s="128">
        <v>4.2777936699999977</v>
      </c>
      <c r="L35" s="177">
        <v>4.6571694830853513E-3</v>
      </c>
    </row>
    <row r="36" spans="2:12" x14ac:dyDescent="0.2">
      <c r="B36" s="135" t="s">
        <v>43</v>
      </c>
      <c r="C36" s="130">
        <v>235.23531330899999</v>
      </c>
      <c r="D36" s="130">
        <v>179.14343413999998</v>
      </c>
      <c r="E36" s="206">
        <v>-0.23845007953937147</v>
      </c>
      <c r="F36" s="130">
        <v>-56.091879169000009</v>
      </c>
      <c r="G36" s="143">
        <v>3.094703512129089E-3</v>
      </c>
      <c r="H36" s="130">
        <v>29.323903940000001</v>
      </c>
      <c r="I36" s="130">
        <v>33.925516960000003</v>
      </c>
      <c r="J36" s="206">
        <v>0.15692361526676057</v>
      </c>
      <c r="K36" s="132">
        <v>4.6016130200000021</v>
      </c>
      <c r="L36" s="143">
        <v>4.5884596033725078E-3</v>
      </c>
    </row>
    <row r="37" spans="2:12" x14ac:dyDescent="0.2">
      <c r="B37" s="134" t="s">
        <v>207</v>
      </c>
      <c r="C37" s="125">
        <v>327.27557731019994</v>
      </c>
      <c r="D37" s="125">
        <v>227.23209942</v>
      </c>
      <c r="E37" s="207">
        <v>-0.30568574261615689</v>
      </c>
      <c r="F37" s="125">
        <v>-100.04347789019994</v>
      </c>
      <c r="G37" s="216">
        <v>3.9254353893538709E-3</v>
      </c>
      <c r="H37" s="125">
        <v>52.500982557500002</v>
      </c>
      <c r="I37" s="125">
        <v>32.611509069999997</v>
      </c>
      <c r="J37" s="207">
        <v>-0.37884002391225158</v>
      </c>
      <c r="K37" s="128">
        <v>-19.889473487500005</v>
      </c>
      <c r="L37" s="177">
        <v>4.410738741258996E-3</v>
      </c>
    </row>
    <row r="38" spans="2:12" x14ac:dyDescent="0.2">
      <c r="B38" s="135" t="s">
        <v>214</v>
      </c>
      <c r="C38" s="130">
        <v>127.2714869367</v>
      </c>
      <c r="D38" s="130">
        <v>150.41734091707926</v>
      </c>
      <c r="E38" s="206">
        <v>0.18186205361057128</v>
      </c>
      <c r="F38" s="130">
        <v>23.145853980379258</v>
      </c>
      <c r="G38" s="143">
        <v>2.598460141483161E-3</v>
      </c>
      <c r="H38" s="130">
        <v>31.067007117999999</v>
      </c>
      <c r="I38" s="130">
        <v>30.3110766</v>
      </c>
      <c r="J38" s="131">
        <v>-2.4332260752662593E-2</v>
      </c>
      <c r="K38" s="132">
        <v>-0.75593051799999955</v>
      </c>
      <c r="L38" s="143">
        <v>4.0996029825518593E-3</v>
      </c>
    </row>
    <row r="39" spans="2:12" x14ac:dyDescent="0.2">
      <c r="B39" s="134" t="s">
        <v>49</v>
      </c>
      <c r="C39" s="125">
        <v>115.83821353369999</v>
      </c>
      <c r="D39" s="125">
        <v>140.2815216636352</v>
      </c>
      <c r="E39" s="207">
        <v>0.21101247493621011</v>
      </c>
      <c r="F39" s="125">
        <v>24.443308129935218</v>
      </c>
      <c r="G39" s="216">
        <v>2.423363824989499E-3</v>
      </c>
      <c r="H39" s="125">
        <v>24.330627011099999</v>
      </c>
      <c r="I39" s="125">
        <v>30.223134224999999</v>
      </c>
      <c r="J39" s="207">
        <v>0.24218476618838269</v>
      </c>
      <c r="K39" s="128">
        <v>5.8925072139000001</v>
      </c>
      <c r="L39" s="177">
        <v>4.0877086896634737E-3</v>
      </c>
    </row>
    <row r="40" spans="2:12" x14ac:dyDescent="0.2">
      <c r="B40" s="135" t="s">
        <v>46</v>
      </c>
      <c r="C40" s="130">
        <v>210.6644642473</v>
      </c>
      <c r="D40" s="130">
        <v>289.10365140453604</v>
      </c>
      <c r="E40" s="206">
        <v>0.37234180637677894</v>
      </c>
      <c r="F40" s="130">
        <v>78.439187157236034</v>
      </c>
      <c r="G40" s="143">
        <v>4.9942666872834661E-3</v>
      </c>
      <c r="H40" s="130">
        <v>32.184574867999999</v>
      </c>
      <c r="I40" s="130">
        <v>30.178191609999999</v>
      </c>
      <c r="J40" s="131">
        <v>-6.2339902460382568E-2</v>
      </c>
      <c r="K40" s="132">
        <v>-2.0063832579999996</v>
      </c>
      <c r="L40" s="143">
        <v>4.0816301566925376E-3</v>
      </c>
    </row>
    <row r="41" spans="2:12" x14ac:dyDescent="0.2">
      <c r="B41" s="134" t="s">
        <v>51</v>
      </c>
      <c r="C41" s="125">
        <v>122.89932364000002</v>
      </c>
      <c r="D41" s="125">
        <v>130.91220242</v>
      </c>
      <c r="E41" s="126">
        <v>6.5198721544404314E-2</v>
      </c>
      <c r="F41" s="125">
        <v>8.0128787799999799</v>
      </c>
      <c r="G41" s="216">
        <v>2.2615087991062909E-3</v>
      </c>
      <c r="H41" s="142">
        <v>3.9913496300000002</v>
      </c>
      <c r="I41" s="125">
        <v>29.988778369999999</v>
      </c>
      <c r="J41" s="207">
        <v>6.5134431082150019</v>
      </c>
      <c r="K41" s="128">
        <v>25.997428739999997</v>
      </c>
      <c r="L41" s="177">
        <v>4.0560118293105655E-3</v>
      </c>
    </row>
    <row r="42" spans="2:12" x14ac:dyDescent="0.2">
      <c r="B42" s="135" t="s">
        <v>52</v>
      </c>
      <c r="C42" s="130">
        <v>110.56406045999999</v>
      </c>
      <c r="D42" s="130">
        <v>149.29260452</v>
      </c>
      <c r="E42" s="206">
        <v>0.35028149200445902</v>
      </c>
      <c r="F42" s="130">
        <v>38.728544060000004</v>
      </c>
      <c r="G42" s="143">
        <v>2.5790303159080835E-3</v>
      </c>
      <c r="H42" s="130">
        <v>25.206306940000001</v>
      </c>
      <c r="I42" s="130">
        <v>24.343633019999999</v>
      </c>
      <c r="J42" s="131">
        <v>-3.4224526506539621E-2</v>
      </c>
      <c r="K42" s="132">
        <v>-0.86267392000000243</v>
      </c>
      <c r="L42" s="143">
        <v>3.2925003572766508E-3</v>
      </c>
    </row>
    <row r="43" spans="2:12" x14ac:dyDescent="0.2">
      <c r="B43" s="134" t="s">
        <v>37</v>
      </c>
      <c r="C43" s="125">
        <v>341.65196128069999</v>
      </c>
      <c r="D43" s="125">
        <v>195.22741616407703</v>
      </c>
      <c r="E43" s="207">
        <v>-0.42857809031080341</v>
      </c>
      <c r="F43" s="125">
        <v>-146.42454511662297</v>
      </c>
      <c r="G43" s="216">
        <v>3.3725543633081126E-3</v>
      </c>
      <c r="H43" s="125">
        <v>50.556113609999997</v>
      </c>
      <c r="I43" s="125">
        <v>23.105750690000001</v>
      </c>
      <c r="J43" s="207">
        <v>-0.54296821808253704</v>
      </c>
      <c r="K43" s="128">
        <v>-27.450362919999996</v>
      </c>
      <c r="L43" s="177">
        <v>3.1250755521769783E-3</v>
      </c>
    </row>
    <row r="44" spans="2:12" x14ac:dyDescent="0.2">
      <c r="B44" s="135" t="s">
        <v>210</v>
      </c>
      <c r="C44" s="130">
        <v>214.91995057450001</v>
      </c>
      <c r="D44" s="130">
        <v>162.48392722471527</v>
      </c>
      <c r="E44" s="206">
        <v>-0.24397931978682585</v>
      </c>
      <c r="F44" s="130">
        <v>-52.436023349784733</v>
      </c>
      <c r="G44" s="143">
        <v>2.806910466246205E-3</v>
      </c>
      <c r="H44" s="130">
        <v>26.170299760000002</v>
      </c>
      <c r="I44" s="130">
        <v>22.734927920000001</v>
      </c>
      <c r="J44" s="206">
        <v>-0.13126986971890919</v>
      </c>
      <c r="K44" s="132">
        <v>-3.435371840000002</v>
      </c>
      <c r="L44" s="143">
        <v>3.0749214070784126E-3</v>
      </c>
    </row>
    <row r="45" spans="2:12" x14ac:dyDescent="0.2">
      <c r="B45" s="134" t="s">
        <v>205</v>
      </c>
      <c r="C45" s="125">
        <v>208.50956494270619</v>
      </c>
      <c r="D45" s="125">
        <v>230.32895236221651</v>
      </c>
      <c r="E45" s="126">
        <v>0.10464453957067055</v>
      </c>
      <c r="F45" s="125">
        <v>21.819387419510321</v>
      </c>
      <c r="G45" s="216">
        <v>3.9789335358130654E-3</v>
      </c>
      <c r="H45" s="125">
        <v>38.843796447989412</v>
      </c>
      <c r="I45" s="125">
        <v>20.96683890501</v>
      </c>
      <c r="J45" s="207">
        <v>-0.46022683614141779</v>
      </c>
      <c r="K45" s="128">
        <v>-17.876957542979412</v>
      </c>
      <c r="L45" s="177">
        <v>2.8357856253005335E-3</v>
      </c>
    </row>
    <row r="46" spans="2:12" x14ac:dyDescent="0.2">
      <c r="B46" s="135" t="s">
        <v>56</v>
      </c>
      <c r="C46" s="130">
        <v>83.146247988999988</v>
      </c>
      <c r="D46" s="130">
        <v>109.38132351145329</v>
      </c>
      <c r="E46" s="206">
        <v>0.31552927711090617</v>
      </c>
      <c r="F46" s="130">
        <v>26.2350755224533</v>
      </c>
      <c r="G46" s="143">
        <v>1.8895627833486984E-3</v>
      </c>
      <c r="H46" s="130">
        <v>20.600892650799999</v>
      </c>
      <c r="I46" s="130">
        <v>20.0772764168</v>
      </c>
      <c r="J46" s="131">
        <v>-2.5417162395614201E-2</v>
      </c>
      <c r="K46" s="132">
        <v>-0.52361623399999857</v>
      </c>
      <c r="L46" s="143">
        <v>2.7154714220817677E-3</v>
      </c>
    </row>
    <row r="47" spans="2:12" x14ac:dyDescent="0.2">
      <c r="B47" s="134" t="s">
        <v>47</v>
      </c>
      <c r="C47" s="125">
        <v>200.59686292999999</v>
      </c>
      <c r="D47" s="125">
        <v>240.25214524</v>
      </c>
      <c r="E47" s="207">
        <v>0.19768645297228837</v>
      </c>
      <c r="F47" s="125">
        <v>39.655282310000018</v>
      </c>
      <c r="G47" s="216">
        <v>4.1503567308513586E-3</v>
      </c>
      <c r="H47" s="125">
        <v>11.09574256</v>
      </c>
      <c r="I47" s="125">
        <v>19.678989219999998</v>
      </c>
      <c r="J47" s="207">
        <v>0.77356216707320558</v>
      </c>
      <c r="K47" s="128">
        <v>8.5832466599999986</v>
      </c>
      <c r="L47" s="177">
        <v>2.6616026861915518E-3</v>
      </c>
    </row>
    <row r="48" spans="2:12" x14ac:dyDescent="0.2">
      <c r="B48" s="135" t="s">
        <v>212</v>
      </c>
      <c r="C48" s="130">
        <v>238.89203141000002</v>
      </c>
      <c r="D48" s="130">
        <v>106.28893043000001</v>
      </c>
      <c r="E48" s="206">
        <v>-0.55507544641545237</v>
      </c>
      <c r="F48" s="130">
        <v>-132.60310098000002</v>
      </c>
      <c r="G48" s="143">
        <v>1.836141681001301E-3</v>
      </c>
      <c r="H48" s="130">
        <v>40.824015320000001</v>
      </c>
      <c r="I48" s="130">
        <v>19.258421179999999</v>
      </c>
      <c r="J48" s="206">
        <v>-0.52825754573521455</v>
      </c>
      <c r="K48" s="132">
        <v>-21.565594140000002</v>
      </c>
      <c r="L48" s="143">
        <v>2.6047204443001505E-3</v>
      </c>
    </row>
    <row r="49" spans="2:12" x14ac:dyDescent="0.2">
      <c r="B49" s="134" t="s">
        <v>40</v>
      </c>
      <c r="C49" s="125">
        <v>275.95719305</v>
      </c>
      <c r="D49" s="125">
        <v>143.56814304</v>
      </c>
      <c r="E49" s="207">
        <v>-0.47974487835152302</v>
      </c>
      <c r="F49" s="125">
        <v>-132.38905001000001</v>
      </c>
      <c r="G49" s="216">
        <v>2.4801402218767327E-3</v>
      </c>
      <c r="H49" s="125">
        <v>47.670440329999998</v>
      </c>
      <c r="I49" s="125">
        <v>18.833216530000001</v>
      </c>
      <c r="J49" s="207">
        <v>-0.60492883221496352</v>
      </c>
      <c r="K49" s="128">
        <v>-28.837223799999997</v>
      </c>
      <c r="L49" s="177">
        <v>2.5472110963367426E-3</v>
      </c>
    </row>
    <row r="50" spans="2:12" x14ac:dyDescent="0.2">
      <c r="B50" s="135" t="s">
        <v>204</v>
      </c>
      <c r="C50" s="130">
        <v>402.36457688999997</v>
      </c>
      <c r="D50" s="130">
        <v>192.79132687684711</v>
      </c>
      <c r="E50" s="206">
        <v>-0.52085412595961911</v>
      </c>
      <c r="F50" s="130">
        <v>-209.57325001315286</v>
      </c>
      <c r="G50" s="143">
        <v>3.3304709115241147E-3</v>
      </c>
      <c r="H50" s="130">
        <v>73.592223649999994</v>
      </c>
      <c r="I50" s="130">
        <v>13.83097658</v>
      </c>
      <c r="J50" s="206">
        <v>-0.81205926531342143</v>
      </c>
      <c r="K50" s="132">
        <v>-59.761247069999996</v>
      </c>
      <c r="L50" s="143">
        <v>1.8706532132538281E-3</v>
      </c>
    </row>
    <row r="51" spans="2:12" x14ac:dyDescent="0.2">
      <c r="B51" s="134" t="s">
        <v>60</v>
      </c>
      <c r="C51" s="125">
        <v>41.391178760000003</v>
      </c>
      <c r="D51" s="125">
        <v>39.868605330000008</v>
      </c>
      <c r="E51" s="126">
        <v>-3.6784973890895634E-2</v>
      </c>
      <c r="F51" s="125">
        <v>-1.5225734299999942</v>
      </c>
      <c r="G51" s="216">
        <v>6.8873031004874734E-4</v>
      </c>
      <c r="H51" s="125">
        <v>13.527665299999999</v>
      </c>
      <c r="I51" s="142">
        <v>10.980345570000001</v>
      </c>
      <c r="J51" s="207">
        <v>-0.18830446152448777</v>
      </c>
      <c r="K51" s="128">
        <v>-2.5473197299999981</v>
      </c>
      <c r="L51" s="177">
        <v>1.4851025597758577E-3</v>
      </c>
    </row>
    <row r="52" spans="2:12" x14ac:dyDescent="0.2">
      <c r="B52" s="135" t="s">
        <v>57</v>
      </c>
      <c r="C52" s="130">
        <v>75.526510450499998</v>
      </c>
      <c r="D52" s="130">
        <v>80.483346519644869</v>
      </c>
      <c r="E52" s="131">
        <v>6.5630412944784222E-2</v>
      </c>
      <c r="F52" s="130">
        <v>4.9568360691448703</v>
      </c>
      <c r="G52" s="143">
        <v>1.3903501199357298E-3</v>
      </c>
      <c r="H52" s="141">
        <v>6.6615425899999998</v>
      </c>
      <c r="I52" s="141">
        <v>10.566138030599999</v>
      </c>
      <c r="J52" s="206">
        <v>0.58613982990387203</v>
      </c>
      <c r="K52" s="132">
        <v>3.9045954405999996</v>
      </c>
      <c r="L52" s="143">
        <v>1.4290805818590552E-3</v>
      </c>
    </row>
    <row r="53" spans="2:12" x14ac:dyDescent="0.2">
      <c r="B53" s="134" t="s">
        <v>54</v>
      </c>
      <c r="C53" s="125">
        <v>94.287656029999994</v>
      </c>
      <c r="D53" s="125">
        <v>104.98164209999999</v>
      </c>
      <c r="E53" s="207">
        <v>0.11341872860427693</v>
      </c>
      <c r="F53" s="125">
        <v>10.693986069999994</v>
      </c>
      <c r="G53" s="216">
        <v>1.8135582700845785E-3</v>
      </c>
      <c r="H53" s="142">
        <v>7.1353719499999997</v>
      </c>
      <c r="I53" s="142">
        <v>10.304257</v>
      </c>
      <c r="J53" s="207">
        <v>0.44410930112760272</v>
      </c>
      <c r="K53" s="128">
        <v>3.1688850500000001</v>
      </c>
      <c r="L53" s="177">
        <v>1.3936609143794278E-3</v>
      </c>
    </row>
    <row r="54" spans="2:12" x14ac:dyDescent="0.2">
      <c r="B54" s="135" t="s">
        <v>53</v>
      </c>
      <c r="C54" s="130">
        <v>110.32253868579998</v>
      </c>
      <c r="D54" s="130">
        <v>103.0302321198526</v>
      </c>
      <c r="E54" s="131">
        <v>-6.609987997752631E-2</v>
      </c>
      <c r="F54" s="130">
        <v>-7.2923065659473849</v>
      </c>
      <c r="G54" s="143">
        <v>1.7798476551901113E-3</v>
      </c>
      <c r="H54" s="141">
        <v>8.5971367987999994</v>
      </c>
      <c r="I54" s="141">
        <v>8.2046660980000006</v>
      </c>
      <c r="J54" s="131">
        <v>-4.5651326713189055E-2</v>
      </c>
      <c r="K54" s="132">
        <v>-0.3924707007999988</v>
      </c>
      <c r="L54" s="143">
        <v>1.1096891756791948E-3</v>
      </c>
    </row>
    <row r="55" spans="2:12" x14ac:dyDescent="0.2">
      <c r="B55" s="134" t="s">
        <v>59</v>
      </c>
      <c r="C55" s="125">
        <v>41.721299816441601</v>
      </c>
      <c r="D55" s="125">
        <v>35.102789708156926</v>
      </c>
      <c r="E55" s="207">
        <v>-0.15863623946050787</v>
      </c>
      <c r="F55" s="125">
        <v>-6.6185101082846742</v>
      </c>
      <c r="G55" s="216">
        <v>6.0640082689531328E-4</v>
      </c>
      <c r="H55" s="142">
        <v>6.4542988663415999</v>
      </c>
      <c r="I55" s="142">
        <v>6.7189919087670003</v>
      </c>
      <c r="J55" s="126">
        <v>4.1010347972224137E-2</v>
      </c>
      <c r="K55" s="128">
        <v>0.26469304242540037</v>
      </c>
      <c r="L55" s="189">
        <v>9.087502774125485E-4</v>
      </c>
    </row>
    <row r="56" spans="2:12" x14ac:dyDescent="0.2">
      <c r="B56" s="135" t="s">
        <v>58</v>
      </c>
      <c r="C56" s="130">
        <v>74.44467364190001</v>
      </c>
      <c r="D56" s="130">
        <v>69.025259227698498</v>
      </c>
      <c r="E56" s="131">
        <v>-7.2797879943304333E-2</v>
      </c>
      <c r="F56" s="130">
        <v>-5.4194144142015119</v>
      </c>
      <c r="G56" s="143">
        <v>1.1924116180034919E-3</v>
      </c>
      <c r="H56" s="141">
        <v>1.7428762672</v>
      </c>
      <c r="I56" s="141">
        <v>4.7151281810000008</v>
      </c>
      <c r="J56" s="206">
        <v>1.7053717293282338</v>
      </c>
      <c r="K56" s="132">
        <v>2.972251913800001</v>
      </c>
      <c r="L56" s="215">
        <v>6.3772573336909875E-4</v>
      </c>
    </row>
    <row r="57" spans="2:12" x14ac:dyDescent="0.2">
      <c r="B57" s="134" t="s">
        <v>28</v>
      </c>
      <c r="C57" s="125">
        <v>871.80475791169999</v>
      </c>
      <c r="D57" s="125">
        <v>836.59853181236031</v>
      </c>
      <c r="E57" s="126">
        <v>-4.0383154347163552E-2</v>
      </c>
      <c r="F57" s="125">
        <v>-35.206226099339688</v>
      </c>
      <c r="G57" s="127">
        <v>1.4452242847027468E-2</v>
      </c>
      <c r="H57" s="142">
        <v>3.6376487377000002</v>
      </c>
      <c r="I57" s="176">
        <v>0.44211253299999997</v>
      </c>
      <c r="J57" s="207">
        <v>-0.87846200530083696</v>
      </c>
      <c r="K57" s="128">
        <v>-3.1955362047000002</v>
      </c>
      <c r="L57" s="214">
        <v>5.9796155802343142E-5</v>
      </c>
    </row>
    <row r="58" spans="2:12" x14ac:dyDescent="0.2">
      <c r="B58" s="135" t="s">
        <v>25</v>
      </c>
      <c r="C58" s="130">
        <v>1492.7128390281</v>
      </c>
      <c r="D58" s="130">
        <v>1639.1900516248631</v>
      </c>
      <c r="E58" s="131">
        <v>9.812819235354997E-2</v>
      </c>
      <c r="F58" s="130">
        <v>146.47721259676314</v>
      </c>
      <c r="G58" s="131">
        <v>2.8317014431274917E-2</v>
      </c>
      <c r="H58" s="191">
        <v>0.2227924</v>
      </c>
      <c r="I58" s="191">
        <v>0.12510072899999999</v>
      </c>
      <c r="J58" s="206">
        <v>-0.43848744840488274</v>
      </c>
      <c r="K58" s="132">
        <v>-9.7691671000000008E-2</v>
      </c>
      <c r="L58" s="190">
        <v>1.6919996887468257E-5</v>
      </c>
    </row>
    <row r="59" spans="2:12" x14ac:dyDescent="0.2">
      <c r="B59" s="134" t="s">
        <v>48</v>
      </c>
      <c r="C59" s="125">
        <v>217.86943144430001</v>
      </c>
      <c r="D59" s="125">
        <v>267.07727762873196</v>
      </c>
      <c r="E59" s="207">
        <v>0.2258593408823959</v>
      </c>
      <c r="F59" s="125">
        <v>49.207846184431958</v>
      </c>
      <c r="G59" s="216">
        <v>4.6137609957928247E-3</v>
      </c>
      <c r="H59" s="212">
        <v>5.1715061499999999E-2</v>
      </c>
      <c r="I59" s="125">
        <v>0</v>
      </c>
      <c r="J59" s="207">
        <v>-1</v>
      </c>
      <c r="K59" s="128">
        <v>-5.1715061499999999E-2</v>
      </c>
      <c r="L59" s="213">
        <v>0</v>
      </c>
    </row>
    <row r="60" spans="2:12" x14ac:dyDescent="0.2">
      <c r="B60" s="135" t="s">
        <v>55</v>
      </c>
      <c r="C60" s="130">
        <v>86.391576888999992</v>
      </c>
      <c r="D60" s="130">
        <v>62.891498217148573</v>
      </c>
      <c r="E60" s="206">
        <v>-0.27201817026728703</v>
      </c>
      <c r="F60" s="130">
        <v>-23.500078671851419</v>
      </c>
      <c r="G60" s="143">
        <v>1.086450873011438E-3</v>
      </c>
      <c r="H60" s="211">
        <v>9.7882280000000002E-2</v>
      </c>
      <c r="I60" s="130">
        <v>0</v>
      </c>
      <c r="J60" s="206">
        <v>-1</v>
      </c>
      <c r="K60" s="132">
        <v>-9.7882280000000002E-2</v>
      </c>
      <c r="L60" s="131">
        <v>0</v>
      </c>
    </row>
    <row r="61" spans="2:12" x14ac:dyDescent="0.2">
      <c r="B61" s="134" t="s">
        <v>202</v>
      </c>
      <c r="C61" s="125">
        <v>355.20872674100008</v>
      </c>
      <c r="D61" s="125">
        <v>367.69730998951763</v>
      </c>
      <c r="E61" s="126">
        <v>3.5158435895139339E-2</v>
      </c>
      <c r="F61" s="125">
        <v>12.488583248517557</v>
      </c>
      <c r="G61" s="127">
        <v>6.35197244089729E-3</v>
      </c>
      <c r="H61" s="176">
        <v>0.16073137000000001</v>
      </c>
      <c r="I61" s="125">
        <v>0</v>
      </c>
      <c r="J61" s="207">
        <v>-1</v>
      </c>
      <c r="K61" s="128">
        <v>-0.16073137000000001</v>
      </c>
      <c r="L61" s="129">
        <v>0</v>
      </c>
    </row>
    <row r="62" spans="2:12" ht="10.8" thickBot="1" x14ac:dyDescent="0.25">
      <c r="B62" s="29" t="s">
        <v>21</v>
      </c>
      <c r="C62" s="138">
        <v>57293.514217799471</v>
      </c>
      <c r="D62" s="138">
        <v>57887.107258540957</v>
      </c>
      <c r="E62" s="140">
        <v>1.0360562601989365E-2</v>
      </c>
      <c r="F62" s="138">
        <v>593.59304074148531</v>
      </c>
      <c r="G62" s="209">
        <v>1</v>
      </c>
      <c r="H62" s="138">
        <v>8000.0393376693355</v>
      </c>
      <c r="I62" s="138">
        <v>7393.661466489717</v>
      </c>
      <c r="J62" s="140">
        <v>-7.5796861188469511E-2</v>
      </c>
      <c r="K62" s="139">
        <v>-606.37787117961852</v>
      </c>
      <c r="L62" s="175">
        <v>1</v>
      </c>
    </row>
    <row r="64" spans="2:12" x14ac:dyDescent="0.2">
      <c r="B64" s="252" t="s">
        <v>178</v>
      </c>
      <c r="C64" s="252"/>
      <c r="D64" s="252"/>
      <c r="E64" s="252"/>
      <c r="F64" s="252"/>
      <c r="G64" s="252"/>
      <c r="H64" s="252"/>
      <c r="I64" s="252"/>
      <c r="J64" s="252"/>
      <c r="K64" s="252"/>
      <c r="L64" s="252"/>
    </row>
    <row r="65" spans="2:12" x14ac:dyDescent="0.2">
      <c r="B65" s="241" t="s">
        <v>177</v>
      </c>
      <c r="C65" s="241"/>
      <c r="D65" s="241"/>
      <c r="E65" s="241"/>
      <c r="F65" s="241"/>
      <c r="G65" s="241"/>
      <c r="H65" s="241"/>
      <c r="I65" s="241"/>
      <c r="J65" s="241"/>
      <c r="K65" s="241"/>
      <c r="L65" s="241"/>
    </row>
  </sheetData>
  <mergeCells count="7">
    <mergeCell ref="B2:L2"/>
    <mergeCell ref="B3:L3"/>
    <mergeCell ref="B65:L65"/>
    <mergeCell ref="B64:L64"/>
    <mergeCell ref="H6:L6"/>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59999389629810485"/>
  </sheetPr>
  <dimension ref="A2:L54"/>
  <sheetViews>
    <sheetView showGridLines="0" workbookViewId="0"/>
  </sheetViews>
  <sheetFormatPr baseColWidth="10" defaultColWidth="11.44140625" defaultRowHeight="10.199999999999999" x14ac:dyDescent="0.2"/>
  <cols>
    <col min="1" max="1" width="11.44140625" style="36"/>
    <col min="2" max="2" width="39.44140625" style="36" bestFit="1" customWidth="1"/>
    <col min="3" max="16384" width="11.44140625" style="36"/>
  </cols>
  <sheetData>
    <row r="2" spans="1:12" x14ac:dyDescent="0.2">
      <c r="A2" s="36" t="s">
        <v>4</v>
      </c>
      <c r="B2" s="241" t="s">
        <v>167</v>
      </c>
      <c r="C2" s="241"/>
      <c r="D2" s="241"/>
      <c r="E2" s="241"/>
      <c r="F2" s="241"/>
      <c r="G2" s="241"/>
      <c r="H2" s="241"/>
      <c r="I2" s="241"/>
      <c r="J2" s="241"/>
      <c r="K2" s="241"/>
      <c r="L2" s="241"/>
    </row>
    <row r="3" spans="1:12" x14ac:dyDescent="0.2">
      <c r="B3" s="241" t="s">
        <v>163</v>
      </c>
      <c r="C3" s="241"/>
      <c r="D3" s="241"/>
      <c r="E3" s="241"/>
      <c r="F3" s="241"/>
      <c r="G3" s="241"/>
      <c r="H3" s="241"/>
      <c r="I3" s="241"/>
      <c r="J3" s="241"/>
      <c r="K3" s="241"/>
      <c r="L3" s="241"/>
    </row>
    <row r="6" spans="1:12" x14ac:dyDescent="0.2">
      <c r="B6" s="268" t="s">
        <v>61</v>
      </c>
      <c r="C6" s="265" t="s">
        <v>266</v>
      </c>
      <c r="D6" s="266"/>
      <c r="E6" s="266"/>
      <c r="F6" s="266"/>
      <c r="G6" s="267"/>
      <c r="H6" s="262" t="s">
        <v>265</v>
      </c>
      <c r="I6" s="263"/>
      <c r="J6" s="263"/>
      <c r="K6" s="263"/>
      <c r="L6" s="264"/>
    </row>
    <row r="7" spans="1:12" ht="21" thickBot="1" x14ac:dyDescent="0.25">
      <c r="B7" s="269"/>
      <c r="C7" s="52">
        <v>2022</v>
      </c>
      <c r="D7" s="52">
        <v>2023</v>
      </c>
      <c r="E7" s="53" t="s">
        <v>215</v>
      </c>
      <c r="F7" s="52" t="s">
        <v>216</v>
      </c>
      <c r="G7" s="53" t="s">
        <v>183</v>
      </c>
      <c r="H7" s="54">
        <v>2022</v>
      </c>
      <c r="I7" s="54">
        <v>2023</v>
      </c>
      <c r="J7" s="55" t="s">
        <v>215</v>
      </c>
      <c r="K7" s="54" t="s">
        <v>216</v>
      </c>
      <c r="L7" s="55" t="s">
        <v>183</v>
      </c>
    </row>
    <row r="8" spans="1:12" ht="10.8" thickTop="1" x14ac:dyDescent="0.2">
      <c r="B8" s="49" t="s">
        <v>64</v>
      </c>
      <c r="C8" s="144">
        <v>3087.1556205699994</v>
      </c>
      <c r="D8" s="144">
        <v>2917.2255736100005</v>
      </c>
      <c r="E8" s="50">
        <v>-5.5044211515525632E-2</v>
      </c>
      <c r="F8" s="144">
        <v>-169.93004695999889</v>
      </c>
      <c r="G8" s="51">
        <v>5.8967993187914465E-2</v>
      </c>
      <c r="H8" s="144">
        <v>420.02154759000001</v>
      </c>
      <c r="I8" s="144">
        <v>428.25055727</v>
      </c>
      <c r="J8" s="50">
        <v>1.959187505311677E-2</v>
      </c>
      <c r="K8" s="121">
        <v>8.2290096799999901</v>
      </c>
      <c r="L8" s="72">
        <v>6.0437047514300617E-2</v>
      </c>
    </row>
    <row r="9" spans="1:12" x14ac:dyDescent="0.2">
      <c r="B9" s="37" t="s">
        <v>63</v>
      </c>
      <c r="C9" s="122">
        <v>3723.639739007785</v>
      </c>
      <c r="D9" s="122">
        <v>2721.1351092377981</v>
      </c>
      <c r="E9" s="218">
        <v>-0.26922707351842745</v>
      </c>
      <c r="F9" s="122">
        <v>-1002.5046297699869</v>
      </c>
      <c r="G9" s="38">
        <v>5.5004274621918904E-2</v>
      </c>
      <c r="H9" s="122">
        <v>515.77982408853438</v>
      </c>
      <c r="I9" s="122">
        <v>393.70354306177001</v>
      </c>
      <c r="J9" s="218">
        <v>-0.23668293199039481</v>
      </c>
      <c r="K9" s="122">
        <v>-122.07628102676438</v>
      </c>
      <c r="L9" s="73">
        <v>5.5561584998875008E-2</v>
      </c>
    </row>
    <row r="10" spans="1:12" x14ac:dyDescent="0.2">
      <c r="B10" s="49" t="s">
        <v>65</v>
      </c>
      <c r="C10" s="144">
        <v>2765.9145838375771</v>
      </c>
      <c r="D10" s="144">
        <v>2456.7131408934692</v>
      </c>
      <c r="E10" s="217">
        <v>-0.11178994635297279</v>
      </c>
      <c r="F10" s="144">
        <v>-309.20144294410784</v>
      </c>
      <c r="G10" s="51">
        <v>4.9659321880136914E-2</v>
      </c>
      <c r="H10" s="144">
        <v>374.48607311255211</v>
      </c>
      <c r="I10" s="144">
        <v>380.162238050143</v>
      </c>
      <c r="J10" s="50">
        <v>1.515721236416967E-2</v>
      </c>
      <c r="K10" s="121">
        <v>5.6761649375908974</v>
      </c>
      <c r="L10" s="72">
        <v>5.3650562396568471E-2</v>
      </c>
    </row>
    <row r="11" spans="1:12" x14ac:dyDescent="0.2">
      <c r="B11" s="37" t="s">
        <v>62</v>
      </c>
      <c r="C11" s="122">
        <v>4268.2944579242803</v>
      </c>
      <c r="D11" s="122">
        <v>2876.687122855355</v>
      </c>
      <c r="E11" s="218">
        <v>-0.32603358291866291</v>
      </c>
      <c r="F11" s="122">
        <v>-1391.6073350689253</v>
      </c>
      <c r="G11" s="38">
        <v>5.8148560124673357E-2</v>
      </c>
      <c r="H11" s="122">
        <v>739.3499075790636</v>
      </c>
      <c r="I11" s="122">
        <v>340.70027863442101</v>
      </c>
      <c r="J11" s="218">
        <v>-0.53918939443704783</v>
      </c>
      <c r="K11" s="122">
        <v>-398.64962894464259</v>
      </c>
      <c r="L11" s="73">
        <v>4.8081476085463593E-2</v>
      </c>
    </row>
    <row r="12" spans="1:12" x14ac:dyDescent="0.2">
      <c r="B12" s="49" t="s">
        <v>69</v>
      </c>
      <c r="C12" s="144">
        <v>1885.7825757709995</v>
      </c>
      <c r="D12" s="144">
        <v>1921.5187515933408</v>
      </c>
      <c r="E12" s="50">
        <v>1.8950316055248662E-2</v>
      </c>
      <c r="F12" s="144">
        <v>35.736175822341238</v>
      </c>
      <c r="G12" s="51">
        <v>3.8841050098909501E-2</v>
      </c>
      <c r="H12" s="144">
        <v>274.56473270282976</v>
      </c>
      <c r="I12" s="144">
        <v>319.32233116345202</v>
      </c>
      <c r="J12" s="217">
        <v>0.16301291873878365</v>
      </c>
      <c r="K12" s="121">
        <v>44.757598460622262</v>
      </c>
      <c r="L12" s="72">
        <v>4.5064503882794413E-2</v>
      </c>
    </row>
    <row r="13" spans="1:12" x14ac:dyDescent="0.2">
      <c r="B13" s="37" t="s">
        <v>66</v>
      </c>
      <c r="C13" s="122">
        <v>2707.5305022237176</v>
      </c>
      <c r="D13" s="122">
        <v>1807.6562493594492</v>
      </c>
      <c r="E13" s="218">
        <v>-0.33235978398957799</v>
      </c>
      <c r="F13" s="122">
        <v>-899.87425286426833</v>
      </c>
      <c r="G13" s="38">
        <v>3.6539464881494073E-2</v>
      </c>
      <c r="H13" s="122">
        <v>266.21150568950441</v>
      </c>
      <c r="I13" s="122">
        <v>258.83738877258799</v>
      </c>
      <c r="J13" s="38">
        <v>-2.770021865815675E-2</v>
      </c>
      <c r="K13" s="122">
        <v>-7.3741169169164209</v>
      </c>
      <c r="L13" s="73">
        <v>3.6528539889006367E-2</v>
      </c>
    </row>
    <row r="14" spans="1:12" x14ac:dyDescent="0.2">
      <c r="B14" s="49" t="s">
        <v>68</v>
      </c>
      <c r="C14" s="144">
        <v>2397.7490448893259</v>
      </c>
      <c r="D14" s="144">
        <v>1623.3597864948442</v>
      </c>
      <c r="E14" s="217">
        <v>-0.3229650993063895</v>
      </c>
      <c r="F14" s="144">
        <v>-774.38925839448166</v>
      </c>
      <c r="G14" s="51">
        <v>3.2814147009243157E-2</v>
      </c>
      <c r="H14" s="144">
        <v>347.38282798791306</v>
      </c>
      <c r="I14" s="144">
        <v>228.336796261469</v>
      </c>
      <c r="J14" s="217">
        <v>-0.34269406008343672</v>
      </c>
      <c r="K14" s="121">
        <v>-119.04603172644406</v>
      </c>
      <c r="L14" s="72">
        <v>3.2224130408351266E-2</v>
      </c>
    </row>
    <row r="15" spans="1:12" x14ac:dyDescent="0.2">
      <c r="B15" s="37" t="s">
        <v>67</v>
      </c>
      <c r="C15" s="122">
        <v>2295.4820536152101</v>
      </c>
      <c r="D15" s="122">
        <v>1469.6014709719345</v>
      </c>
      <c r="E15" s="218">
        <v>-0.35978524917786936</v>
      </c>
      <c r="F15" s="122">
        <v>-825.8805826432756</v>
      </c>
      <c r="G15" s="38">
        <v>2.9706118825080438E-2</v>
      </c>
      <c r="H15" s="122">
        <v>329.10811690957075</v>
      </c>
      <c r="I15" s="122">
        <v>206.63160236815301</v>
      </c>
      <c r="J15" s="218">
        <v>-0.37214674524442282</v>
      </c>
      <c r="K15" s="122">
        <v>-122.47651454141774</v>
      </c>
      <c r="L15" s="73">
        <v>2.9160975410959415E-2</v>
      </c>
    </row>
    <row r="16" spans="1:12" x14ac:dyDescent="0.2">
      <c r="B16" s="49" t="s">
        <v>75</v>
      </c>
      <c r="C16" s="144">
        <v>961.37870110765505</v>
      </c>
      <c r="D16" s="144">
        <v>908.65160289690994</v>
      </c>
      <c r="E16" s="50">
        <v>-5.4845294731405425E-2</v>
      </c>
      <c r="F16" s="144">
        <v>-52.727098210745112</v>
      </c>
      <c r="G16" s="51">
        <v>1.8367232899136703E-2</v>
      </c>
      <c r="H16" s="144">
        <v>105.84209982245763</v>
      </c>
      <c r="I16" s="144">
        <v>157.803229514869</v>
      </c>
      <c r="J16" s="217">
        <v>0.49093063893830879</v>
      </c>
      <c r="K16" s="121">
        <v>51.961129692411376</v>
      </c>
      <c r="L16" s="72">
        <v>2.2270049899987196E-2</v>
      </c>
    </row>
    <row r="17" spans="2:12" x14ac:dyDescent="0.2">
      <c r="B17" s="37" t="s">
        <v>83</v>
      </c>
      <c r="C17" s="122">
        <v>667.26449144322919</v>
      </c>
      <c r="D17" s="122">
        <v>792.29319896627862</v>
      </c>
      <c r="E17" s="218">
        <v>0.18737503512681197</v>
      </c>
      <c r="F17" s="122">
        <v>125.02870752304943</v>
      </c>
      <c r="G17" s="38">
        <v>1.6015196213181284E-2</v>
      </c>
      <c r="H17" s="122">
        <v>68.839941852147405</v>
      </c>
      <c r="I17" s="122">
        <v>156.63155057325301</v>
      </c>
      <c r="J17" s="218">
        <v>1.2753004485341095</v>
      </c>
      <c r="K17" s="122">
        <v>87.791608721105604</v>
      </c>
      <c r="L17" s="73">
        <v>2.2104696196030879E-2</v>
      </c>
    </row>
    <row r="18" spans="2:12" x14ac:dyDescent="0.2">
      <c r="B18" s="49" t="s">
        <v>73</v>
      </c>
      <c r="C18" s="144">
        <v>935.06993806200319</v>
      </c>
      <c r="D18" s="144">
        <v>1213.8558222579595</v>
      </c>
      <c r="E18" s="217">
        <v>0.2981444198428187</v>
      </c>
      <c r="F18" s="144">
        <v>278.78588419595633</v>
      </c>
      <c r="G18" s="51">
        <v>2.4536546815418434E-2</v>
      </c>
      <c r="H18" s="144">
        <v>106.40140674607069</v>
      </c>
      <c r="I18" s="144">
        <v>154.46958987930401</v>
      </c>
      <c r="J18" s="217">
        <v>0.45176266558156608</v>
      </c>
      <c r="K18" s="121">
        <v>48.068183133233319</v>
      </c>
      <c r="L18" s="72">
        <v>2.1799588545927187E-2</v>
      </c>
    </row>
    <row r="19" spans="2:12" x14ac:dyDescent="0.2">
      <c r="B19" s="37" t="s">
        <v>70</v>
      </c>
      <c r="C19" s="122">
        <v>1770.4995372205035</v>
      </c>
      <c r="D19" s="122">
        <v>1351.0673194101435</v>
      </c>
      <c r="E19" s="218">
        <v>-0.23690049559054061</v>
      </c>
      <c r="F19" s="122">
        <v>-419.43221781036004</v>
      </c>
      <c r="G19" s="38">
        <v>2.7310102176569678E-2</v>
      </c>
      <c r="H19" s="122">
        <v>279.42505473993356</v>
      </c>
      <c r="I19" s="122">
        <v>151.202581594706</v>
      </c>
      <c r="J19" s="218">
        <v>-0.45887965653103924</v>
      </c>
      <c r="K19" s="122">
        <v>-128.22247314522755</v>
      </c>
      <c r="L19" s="73">
        <v>2.1338530570464056E-2</v>
      </c>
    </row>
    <row r="20" spans="2:12" x14ac:dyDescent="0.2">
      <c r="B20" s="49" t="s">
        <v>77</v>
      </c>
      <c r="C20" s="144">
        <v>862.61205774000007</v>
      </c>
      <c r="D20" s="144">
        <v>753.19818303</v>
      </c>
      <c r="E20" s="217">
        <v>-0.12684018699745381</v>
      </c>
      <c r="F20" s="144">
        <v>-109.41387471000007</v>
      </c>
      <c r="G20" s="51">
        <v>1.5224940343266137E-2</v>
      </c>
      <c r="H20" s="144">
        <v>130.74646165000001</v>
      </c>
      <c r="I20" s="144">
        <v>126.76124900000001</v>
      </c>
      <c r="J20" s="50">
        <v>-3.0480462719275514E-2</v>
      </c>
      <c r="K20" s="121">
        <v>-3.9852126500000082</v>
      </c>
      <c r="L20" s="72">
        <v>1.7889236800116989E-2</v>
      </c>
    </row>
    <row r="21" spans="2:12" x14ac:dyDescent="0.2">
      <c r="B21" s="37" t="s">
        <v>76</v>
      </c>
      <c r="C21" s="122">
        <v>923.86056721280227</v>
      </c>
      <c r="D21" s="122">
        <v>797.82028654176054</v>
      </c>
      <c r="E21" s="218">
        <v>-0.13642781729638387</v>
      </c>
      <c r="F21" s="122">
        <v>-126.04028067104173</v>
      </c>
      <c r="G21" s="38">
        <v>1.6126919237087423E-2</v>
      </c>
      <c r="H21" s="122">
        <v>114.3232930299616</v>
      </c>
      <c r="I21" s="122">
        <v>123.206750048578</v>
      </c>
      <c r="J21" s="38">
        <v>7.7704698519209359E-2</v>
      </c>
      <c r="K21" s="122">
        <v>8.8834570186163972</v>
      </c>
      <c r="L21" s="73">
        <v>1.7387606578346645E-2</v>
      </c>
    </row>
    <row r="22" spans="2:12" x14ac:dyDescent="0.2">
      <c r="B22" s="49" t="s">
        <v>71</v>
      </c>
      <c r="C22" s="144">
        <v>1382.7398503924285</v>
      </c>
      <c r="D22" s="144">
        <v>852.40845370487443</v>
      </c>
      <c r="E22" s="217">
        <v>-0.38353664034275381</v>
      </c>
      <c r="F22" s="144">
        <v>-530.33139668755405</v>
      </c>
      <c r="G22" s="51">
        <v>1.7230349392963865E-2</v>
      </c>
      <c r="H22" s="144">
        <v>304.55559856076917</v>
      </c>
      <c r="I22" s="144">
        <v>119.726423074238</v>
      </c>
      <c r="J22" s="217">
        <v>-0.60688155581435321</v>
      </c>
      <c r="K22" s="121">
        <v>-184.82917548653117</v>
      </c>
      <c r="L22" s="72">
        <v>1.6896443909337262E-2</v>
      </c>
    </row>
    <row r="23" spans="2:12" x14ac:dyDescent="0.2">
      <c r="B23" s="37" t="s">
        <v>80</v>
      </c>
      <c r="C23" s="122">
        <v>784.61868175482732</v>
      </c>
      <c r="D23" s="122">
        <v>842.00022854722204</v>
      </c>
      <c r="E23" s="38">
        <v>7.313303662877213E-2</v>
      </c>
      <c r="F23" s="122">
        <v>57.381546792394715</v>
      </c>
      <c r="G23" s="38">
        <v>1.7019960400166432E-2</v>
      </c>
      <c r="H23" s="122">
        <v>103.09417243642653</v>
      </c>
      <c r="I23" s="122">
        <v>116.77313564915799</v>
      </c>
      <c r="J23" s="218">
        <v>0.13268415555851765</v>
      </c>
      <c r="K23" s="122">
        <v>13.67896321273146</v>
      </c>
      <c r="L23" s="73">
        <v>1.6479659927616918E-2</v>
      </c>
    </row>
    <row r="24" spans="2:12" x14ac:dyDescent="0.2">
      <c r="B24" s="49" t="s">
        <v>79</v>
      </c>
      <c r="C24" s="144">
        <v>778.90544191878848</v>
      </c>
      <c r="D24" s="144">
        <v>532.77212775941041</v>
      </c>
      <c r="E24" s="217">
        <v>-0.3159989658732425</v>
      </c>
      <c r="F24" s="144">
        <v>-246.13331415937807</v>
      </c>
      <c r="G24" s="51">
        <v>1.0769308854491632E-2</v>
      </c>
      <c r="H24" s="144">
        <v>129.08809674940375</v>
      </c>
      <c r="I24" s="144">
        <v>110.910494750105</v>
      </c>
      <c r="J24" s="217">
        <v>-0.14081547762367719</v>
      </c>
      <c r="K24" s="121">
        <v>-18.177601999298744</v>
      </c>
      <c r="L24" s="72">
        <v>1.5652292162273981E-2</v>
      </c>
    </row>
    <row r="25" spans="2:12" x14ac:dyDescent="0.2">
      <c r="B25" s="37" t="s">
        <v>86</v>
      </c>
      <c r="C25" s="122">
        <v>627.96729593829332</v>
      </c>
      <c r="D25" s="122">
        <v>636.19754533227808</v>
      </c>
      <c r="E25" s="38">
        <v>1.3106175189724345E-2</v>
      </c>
      <c r="F25" s="122">
        <v>8.2302493939847636</v>
      </c>
      <c r="G25" s="38">
        <v>1.2859921721067787E-2</v>
      </c>
      <c r="H25" s="122">
        <v>81.253275903829376</v>
      </c>
      <c r="I25" s="122">
        <v>101.65223922851</v>
      </c>
      <c r="J25" s="218">
        <v>0.25105404179426127</v>
      </c>
      <c r="K25" s="122">
        <v>20.398963324680622</v>
      </c>
      <c r="L25" s="73">
        <v>1.4345716795682226E-2</v>
      </c>
    </row>
    <row r="26" spans="2:12" x14ac:dyDescent="0.2">
      <c r="B26" s="49" t="s">
        <v>72</v>
      </c>
      <c r="C26" s="144">
        <v>1156.6856342644378</v>
      </c>
      <c r="D26" s="144">
        <v>915.82915848344214</v>
      </c>
      <c r="E26" s="217">
        <v>-0.20822984970688396</v>
      </c>
      <c r="F26" s="144">
        <v>-240.85647578099565</v>
      </c>
      <c r="G26" s="51">
        <v>1.8512318028226928E-2</v>
      </c>
      <c r="H26" s="144">
        <v>124.16182617788888</v>
      </c>
      <c r="I26" s="144">
        <v>97.726676940295206</v>
      </c>
      <c r="J26" s="217">
        <v>-0.21290883076831979</v>
      </c>
      <c r="K26" s="121">
        <v>-26.435149237593677</v>
      </c>
      <c r="L26" s="72">
        <v>1.3791720097941551E-2</v>
      </c>
    </row>
    <row r="27" spans="2:12" x14ac:dyDescent="0.2">
      <c r="B27" s="37" t="s">
        <v>74</v>
      </c>
      <c r="C27" s="122">
        <v>924.24761288467585</v>
      </c>
      <c r="D27" s="122">
        <v>598.75661102396884</v>
      </c>
      <c r="E27" s="218">
        <v>-0.35216861512340258</v>
      </c>
      <c r="F27" s="122">
        <v>-325.491001860707</v>
      </c>
      <c r="G27" s="38">
        <v>1.210310100099251E-2</v>
      </c>
      <c r="H27" s="122">
        <v>193.38721167127144</v>
      </c>
      <c r="I27" s="122">
        <v>89.007225724347506</v>
      </c>
      <c r="J27" s="218">
        <v>-0.53974606203203279</v>
      </c>
      <c r="K27" s="122">
        <v>-104.37998594692394</v>
      </c>
      <c r="L27" s="73">
        <v>1.2561183725038217E-2</v>
      </c>
    </row>
    <row r="28" spans="2:12" x14ac:dyDescent="0.2">
      <c r="B28" s="49" t="s">
        <v>84</v>
      </c>
      <c r="C28" s="144">
        <v>670.39923585532893</v>
      </c>
      <c r="D28" s="144">
        <v>608.90765015579007</v>
      </c>
      <c r="E28" s="50">
        <v>-9.1723830235404202E-2</v>
      </c>
      <c r="F28" s="144">
        <v>-61.491585699538859</v>
      </c>
      <c r="G28" s="51">
        <v>1.2308291306394485E-2</v>
      </c>
      <c r="H28" s="146">
        <v>87.085196211757193</v>
      </c>
      <c r="I28" s="146">
        <v>87.157244896537193</v>
      </c>
      <c r="J28" s="224">
        <v>8.273356197625592E-4</v>
      </c>
      <c r="K28" s="228">
        <v>7.2048684780000372E-2</v>
      </c>
      <c r="L28" s="72">
        <v>1.2300104370223913E-2</v>
      </c>
    </row>
    <row r="29" spans="2:12" x14ac:dyDescent="0.2">
      <c r="B29" s="74" t="s">
        <v>81</v>
      </c>
      <c r="C29" s="120">
        <v>726.97319385636763</v>
      </c>
      <c r="D29" s="120">
        <v>616.82372603692659</v>
      </c>
      <c r="E29" s="220">
        <v>-0.15151792218793136</v>
      </c>
      <c r="F29" s="120">
        <v>-110.14946781944104</v>
      </c>
      <c r="G29" s="75">
        <v>1.2468304681039431E-2</v>
      </c>
      <c r="H29" s="120">
        <v>89.072405338948357</v>
      </c>
      <c r="I29" s="120">
        <v>86.388943898000505</v>
      </c>
      <c r="J29" s="75">
        <v>-3.0126742740767432E-2</v>
      </c>
      <c r="K29" s="120">
        <v>-2.6834614409478519</v>
      </c>
      <c r="L29" s="76">
        <v>1.2191677555207369E-2</v>
      </c>
    </row>
    <row r="30" spans="2:12" x14ac:dyDescent="0.2">
      <c r="B30" s="49" t="s">
        <v>90</v>
      </c>
      <c r="C30" s="144">
        <v>498.63920662792384</v>
      </c>
      <c r="D30" s="144">
        <v>556.12977041988131</v>
      </c>
      <c r="E30" s="217">
        <v>0.11529491268996006</v>
      </c>
      <c r="F30" s="144">
        <v>57.49056379195747</v>
      </c>
      <c r="G30" s="51">
        <v>1.124145380130284E-2</v>
      </c>
      <c r="H30" s="144">
        <v>72.009095522324657</v>
      </c>
      <c r="I30" s="144">
        <v>80.5085390945261</v>
      </c>
      <c r="J30" s="217">
        <v>0.11803291668295435</v>
      </c>
      <c r="K30" s="121">
        <v>8.499443572201443</v>
      </c>
      <c r="L30" s="72">
        <v>1.1361802851070468E-2</v>
      </c>
    </row>
    <row r="31" spans="2:12" x14ac:dyDescent="0.2">
      <c r="B31" s="37" t="s">
        <v>85</v>
      </c>
      <c r="C31" s="122">
        <v>707.85186847203136</v>
      </c>
      <c r="D31" s="122">
        <v>487.04781751125768</v>
      </c>
      <c r="E31" s="218">
        <v>-0.31193539325876352</v>
      </c>
      <c r="F31" s="122">
        <v>-220.80405096077368</v>
      </c>
      <c r="G31" s="38">
        <v>9.8450502576843298E-3</v>
      </c>
      <c r="H31" s="122">
        <v>100.65473227299915</v>
      </c>
      <c r="I31" s="122">
        <v>78.740635765507605</v>
      </c>
      <c r="J31" s="218">
        <v>-0.2177155113587248</v>
      </c>
      <c r="K31" s="122">
        <v>-21.91409650749155</v>
      </c>
      <c r="L31" s="73">
        <v>1.1112306719231888E-2</v>
      </c>
    </row>
    <row r="32" spans="2:12" x14ac:dyDescent="0.2">
      <c r="B32" s="49" t="s">
        <v>87</v>
      </c>
      <c r="C32" s="144">
        <v>620.62760130005609</v>
      </c>
      <c r="D32" s="144">
        <v>537.40037343338349</v>
      </c>
      <c r="E32" s="217">
        <v>-0.13410171847390095</v>
      </c>
      <c r="F32" s="144">
        <v>-83.227227866672592</v>
      </c>
      <c r="G32" s="51">
        <v>1.0862862936097022E-2</v>
      </c>
      <c r="H32" s="144">
        <v>64.368928926631099</v>
      </c>
      <c r="I32" s="144">
        <v>71.353160609171397</v>
      </c>
      <c r="J32" s="50">
        <v>0.10850315204873229</v>
      </c>
      <c r="K32" s="121">
        <v>6.9842316825402975</v>
      </c>
      <c r="L32" s="147">
        <v>1.0069746051289278E-2</v>
      </c>
    </row>
    <row r="33" spans="2:12" x14ac:dyDescent="0.2">
      <c r="B33" s="37" t="s">
        <v>91</v>
      </c>
      <c r="C33" s="122">
        <v>528.67588797973428</v>
      </c>
      <c r="D33" s="122">
        <v>442.57315620367649</v>
      </c>
      <c r="E33" s="218">
        <v>-0.16286487379836467</v>
      </c>
      <c r="F33" s="122">
        <v>-86.102731776057794</v>
      </c>
      <c r="G33" s="221">
        <v>8.9460517199144631E-3</v>
      </c>
      <c r="H33" s="122">
        <v>76.28470319497265</v>
      </c>
      <c r="I33" s="122">
        <v>70.166666639530803</v>
      </c>
      <c r="J33" s="38">
        <v>-8.020004403510661E-2</v>
      </c>
      <c r="K33" s="122">
        <v>-6.1180365554418472</v>
      </c>
      <c r="L33" s="226">
        <v>9.9023015700124214E-3</v>
      </c>
    </row>
    <row r="34" spans="2:12" x14ac:dyDescent="0.2">
      <c r="B34" s="49" t="s">
        <v>93</v>
      </c>
      <c r="C34" s="144">
        <v>483.80441801306506</v>
      </c>
      <c r="D34" s="144">
        <v>424.72974007852883</v>
      </c>
      <c r="E34" s="217">
        <v>-0.1221044615035759</v>
      </c>
      <c r="F34" s="144">
        <v>-59.074677934536226</v>
      </c>
      <c r="G34" s="222">
        <v>8.5853698274906392E-3</v>
      </c>
      <c r="H34" s="144">
        <v>47.23747860282387</v>
      </c>
      <c r="I34" s="144">
        <v>68.650490334048797</v>
      </c>
      <c r="J34" s="217">
        <v>0.45330556085067686</v>
      </c>
      <c r="K34" s="121">
        <v>21.413011731224927</v>
      </c>
      <c r="L34" s="147">
        <v>9.6883305246538032E-3</v>
      </c>
    </row>
    <row r="35" spans="2:12" x14ac:dyDescent="0.2">
      <c r="B35" s="37" t="s">
        <v>94</v>
      </c>
      <c r="C35" s="122">
        <v>362.7177628325552</v>
      </c>
      <c r="D35" s="122">
        <v>363.7222699804467</v>
      </c>
      <c r="E35" s="221">
        <v>2.7693905587833356E-3</v>
      </c>
      <c r="F35" s="122">
        <v>1.004507147891502</v>
      </c>
      <c r="G35" s="221">
        <v>7.3521816525001825E-3</v>
      </c>
      <c r="H35" s="122">
        <v>48.547666587517568</v>
      </c>
      <c r="I35" s="122">
        <v>63.688948234192402</v>
      </c>
      <c r="J35" s="218">
        <v>0.31188484866475363</v>
      </c>
      <c r="K35" s="122">
        <v>15.141281646674834</v>
      </c>
      <c r="L35" s="226">
        <v>8.9881307221251865E-3</v>
      </c>
    </row>
    <row r="36" spans="2:12" x14ac:dyDescent="0.2">
      <c r="B36" s="49" t="s">
        <v>89</v>
      </c>
      <c r="C36" s="144">
        <v>591.07858710490666</v>
      </c>
      <c r="D36" s="144">
        <v>383.24833221987689</v>
      </c>
      <c r="E36" s="217">
        <v>-0.35161188278360578</v>
      </c>
      <c r="F36" s="144">
        <v>-207.83025488502977</v>
      </c>
      <c r="G36" s="222">
        <v>7.7468760894122612E-3</v>
      </c>
      <c r="H36" s="144">
        <v>49.359807144654262</v>
      </c>
      <c r="I36" s="144">
        <v>57.287210003134298</v>
      </c>
      <c r="J36" s="217">
        <v>0.16060441312600604</v>
      </c>
      <c r="K36" s="121">
        <v>7.9274028584800362</v>
      </c>
      <c r="L36" s="147">
        <v>8.0846826096207056E-3</v>
      </c>
    </row>
    <row r="37" spans="2:12" x14ac:dyDescent="0.2">
      <c r="B37" s="37" t="s">
        <v>82</v>
      </c>
      <c r="C37" s="122">
        <v>722.82310927038338</v>
      </c>
      <c r="D37" s="122">
        <v>379.95189242077231</v>
      </c>
      <c r="E37" s="218">
        <v>-0.47435010371445485</v>
      </c>
      <c r="F37" s="122">
        <v>-342.87121684961107</v>
      </c>
      <c r="G37" s="221">
        <v>7.6802427644556918E-3</v>
      </c>
      <c r="H37" s="122">
        <v>114.8908188116564</v>
      </c>
      <c r="I37" s="122">
        <v>56.734862705836001</v>
      </c>
      <c r="J37" s="218">
        <v>-0.50618453856749879</v>
      </c>
      <c r="K37" s="122">
        <v>-58.155956105820401</v>
      </c>
      <c r="L37" s="226">
        <v>8.0067323553022606E-3</v>
      </c>
    </row>
    <row r="38" spans="2:12" x14ac:dyDescent="0.2">
      <c r="B38" s="49" t="s">
        <v>98</v>
      </c>
      <c r="C38" s="144">
        <v>308.79135196070763</v>
      </c>
      <c r="D38" s="144">
        <v>332.90413948968745</v>
      </c>
      <c r="E38" s="50">
        <v>7.8087638710970353E-2</v>
      </c>
      <c r="F38" s="144">
        <v>24.112787528979823</v>
      </c>
      <c r="G38" s="222">
        <v>6.729232462254842E-3</v>
      </c>
      <c r="H38" s="144">
        <v>33.196401512914001</v>
      </c>
      <c r="I38" s="144">
        <v>53.3292736359153</v>
      </c>
      <c r="J38" s="217">
        <v>0.60647754592223646</v>
      </c>
      <c r="K38" s="121">
        <v>20.132872123001299</v>
      </c>
      <c r="L38" s="147">
        <v>7.5261171057972509E-3</v>
      </c>
    </row>
    <row r="39" spans="2:12" x14ac:dyDescent="0.2">
      <c r="B39" s="37" t="s">
        <v>95</v>
      </c>
      <c r="C39" s="122">
        <v>275.27891458712901</v>
      </c>
      <c r="D39" s="122">
        <v>299.17963156393705</v>
      </c>
      <c r="E39" s="38">
        <v>8.682363853640962E-2</v>
      </c>
      <c r="F39" s="122">
        <v>23.900716976808042</v>
      </c>
      <c r="G39" s="221">
        <v>6.0475345601037622E-3</v>
      </c>
      <c r="H39" s="122">
        <v>37.176096818886109</v>
      </c>
      <c r="I39" s="122">
        <v>50.922610019206097</v>
      </c>
      <c r="J39" s="218">
        <v>0.36976752205294772</v>
      </c>
      <c r="K39" s="122">
        <v>13.746513200319988</v>
      </c>
      <c r="L39" s="226">
        <v>7.1864756485129598E-3</v>
      </c>
    </row>
    <row r="40" spans="2:12" x14ac:dyDescent="0.2">
      <c r="B40" s="49" t="s">
        <v>88</v>
      </c>
      <c r="C40" s="144">
        <v>649.70204782272708</v>
      </c>
      <c r="D40" s="144">
        <v>338.79363443038437</v>
      </c>
      <c r="E40" s="217">
        <v>-0.47853999296178129</v>
      </c>
      <c r="F40" s="144">
        <v>-310.90841339234271</v>
      </c>
      <c r="G40" s="222">
        <v>6.8482810886911953E-3</v>
      </c>
      <c r="H40" s="144">
        <v>58.941542524886941</v>
      </c>
      <c r="I40" s="144">
        <v>50.609675956693899</v>
      </c>
      <c r="J40" s="217">
        <v>-0.1413581357270226</v>
      </c>
      <c r="K40" s="121">
        <v>-8.3318665681930426</v>
      </c>
      <c r="L40" s="147">
        <v>7.1423126918423192E-3</v>
      </c>
    </row>
    <row r="41" spans="2:12" x14ac:dyDescent="0.2">
      <c r="B41" s="37" t="s">
        <v>42</v>
      </c>
      <c r="C41" s="122">
        <v>272.04761779529167</v>
      </c>
      <c r="D41" s="122">
        <v>421.70970131036762</v>
      </c>
      <c r="E41" s="218">
        <v>0.55013193913608371</v>
      </c>
      <c r="F41" s="122">
        <v>149.66208351507595</v>
      </c>
      <c r="G41" s="221">
        <v>8.5243235967434605E-3</v>
      </c>
      <c r="H41" s="122">
        <v>41.25396087</v>
      </c>
      <c r="I41" s="122">
        <v>49.414738149999998</v>
      </c>
      <c r="J41" s="218">
        <v>0.19781803026662925</v>
      </c>
      <c r="K41" s="122">
        <v>8.1607772799999978</v>
      </c>
      <c r="L41" s="226">
        <v>6.9736765703620109E-3</v>
      </c>
    </row>
    <row r="42" spans="2:12" x14ac:dyDescent="0.2">
      <c r="B42" s="49" t="s">
        <v>92</v>
      </c>
      <c r="C42" s="144">
        <v>355.27991902999997</v>
      </c>
      <c r="D42" s="144">
        <v>654.01823991999993</v>
      </c>
      <c r="E42" s="217">
        <v>0.8408533803588667</v>
      </c>
      <c r="F42" s="144">
        <v>298.73832088999995</v>
      </c>
      <c r="G42" s="51">
        <v>1.3220144326600578E-2</v>
      </c>
      <c r="H42" s="144">
        <v>58.115642100000002</v>
      </c>
      <c r="I42" s="144">
        <v>43.021808370000002</v>
      </c>
      <c r="J42" s="217">
        <v>-0.25972067389409437</v>
      </c>
      <c r="K42" s="121">
        <v>-15.09383373</v>
      </c>
      <c r="L42" s="147">
        <v>6.0714715543721499E-3</v>
      </c>
    </row>
    <row r="43" spans="2:12" x14ac:dyDescent="0.2">
      <c r="B43" s="37" t="s">
        <v>99</v>
      </c>
      <c r="C43" s="122">
        <v>260.72436593317747</v>
      </c>
      <c r="D43" s="122">
        <v>246.72116663072291</v>
      </c>
      <c r="E43" s="38">
        <v>-5.3708824843948455E-2</v>
      </c>
      <c r="F43" s="122">
        <v>-14.003199302454561</v>
      </c>
      <c r="G43" s="221">
        <v>4.9871536177406913E-3</v>
      </c>
      <c r="H43" s="122">
        <v>36.077222971846233</v>
      </c>
      <c r="I43" s="122">
        <v>40.155266371327201</v>
      </c>
      <c r="J43" s="218">
        <v>0.11303651067221487</v>
      </c>
      <c r="K43" s="122">
        <v>4.0780433994809684</v>
      </c>
      <c r="L43" s="226">
        <v>5.6669295589573017E-3</v>
      </c>
    </row>
    <row r="44" spans="2:12" x14ac:dyDescent="0.2">
      <c r="B44" s="49" t="s">
        <v>78</v>
      </c>
      <c r="C44" s="144">
        <v>836.68544164583273</v>
      </c>
      <c r="D44" s="144">
        <v>415.24314066915315</v>
      </c>
      <c r="E44" s="217">
        <v>-0.50370459434272696</v>
      </c>
      <c r="F44" s="144">
        <v>-421.44230097667958</v>
      </c>
      <c r="G44" s="222">
        <v>8.393610323388841E-3</v>
      </c>
      <c r="H44" s="144">
        <v>219.43125816579817</v>
      </c>
      <c r="I44" s="144">
        <v>32.666452526138301</v>
      </c>
      <c r="J44" s="217">
        <v>-0.85113127090828544</v>
      </c>
      <c r="K44" s="121">
        <v>-186.76480563965987</v>
      </c>
      <c r="L44" s="147">
        <v>4.6100674241531638E-3</v>
      </c>
    </row>
    <row r="45" spans="2:12" x14ac:dyDescent="0.2">
      <c r="B45" s="37" t="s">
        <v>100</v>
      </c>
      <c r="C45" s="122">
        <v>281.76861522088814</v>
      </c>
      <c r="D45" s="122">
        <v>199.05371543874355</v>
      </c>
      <c r="E45" s="218">
        <v>-0.29355611418007477</v>
      </c>
      <c r="F45" s="122">
        <v>-82.714899782144585</v>
      </c>
      <c r="G45" s="221">
        <v>4.0236169058039742E-3</v>
      </c>
      <c r="H45" s="122">
        <v>31.451745087929034</v>
      </c>
      <c r="I45" s="122">
        <v>30.215495730302798</v>
      </c>
      <c r="J45" s="38">
        <v>-3.9306224636187159E-2</v>
      </c>
      <c r="K45" s="122">
        <v>-1.2362493576262352</v>
      </c>
      <c r="L45" s="226">
        <v>4.2641750725595211E-3</v>
      </c>
    </row>
    <row r="46" spans="2:12" x14ac:dyDescent="0.2">
      <c r="B46" s="49" t="s">
        <v>97</v>
      </c>
      <c r="C46" s="144">
        <v>302.41849771530639</v>
      </c>
      <c r="D46" s="144">
        <v>186.97741339091311</v>
      </c>
      <c r="E46" s="217">
        <v>-0.38172626739607807</v>
      </c>
      <c r="F46" s="144">
        <v>-115.44108432439327</v>
      </c>
      <c r="G46" s="222">
        <v>3.7795098667962107E-3</v>
      </c>
      <c r="H46" s="144">
        <v>56.297994104094677</v>
      </c>
      <c r="I46" s="144">
        <v>25.816629877867801</v>
      </c>
      <c r="J46" s="217">
        <v>-0.54142895695123716</v>
      </c>
      <c r="K46" s="121">
        <v>-30.481364226226876</v>
      </c>
      <c r="L46" s="147">
        <v>3.6433832019606592E-3</v>
      </c>
    </row>
    <row r="47" spans="2:12" x14ac:dyDescent="0.2">
      <c r="B47" s="37" t="s">
        <v>101</v>
      </c>
      <c r="C47" s="122">
        <v>149.73908823615093</v>
      </c>
      <c r="D47" s="122">
        <v>137.16354302105916</v>
      </c>
      <c r="E47" s="38">
        <v>-8.3983049203953386E-2</v>
      </c>
      <c r="F47" s="122">
        <v>-12.575545215091779</v>
      </c>
      <c r="G47" s="221">
        <v>2.7725860295702096E-3</v>
      </c>
      <c r="H47" s="122">
        <v>18.591264739462961</v>
      </c>
      <c r="I47" s="122">
        <v>23.176270263029799</v>
      </c>
      <c r="J47" s="218">
        <v>0.24662149605316652</v>
      </c>
      <c r="K47" s="122">
        <v>4.5850055235668385</v>
      </c>
      <c r="L47" s="226">
        <v>3.2707612945565858E-3</v>
      </c>
    </row>
    <row r="48" spans="2:12" x14ac:dyDescent="0.2">
      <c r="B48" s="49" t="s">
        <v>96</v>
      </c>
      <c r="C48" s="144">
        <v>347.29042618630598</v>
      </c>
      <c r="D48" s="144">
        <v>152.19214358784657</v>
      </c>
      <c r="E48" s="217">
        <v>-0.56177270632216558</v>
      </c>
      <c r="F48" s="144">
        <v>-195.09828259845941</v>
      </c>
      <c r="G48" s="222">
        <v>3.0763700166101795E-3</v>
      </c>
      <c r="H48" s="144">
        <v>38.865069961200753</v>
      </c>
      <c r="I48" s="144">
        <v>21.585492132801299</v>
      </c>
      <c r="J48" s="217">
        <v>-0.44460431553705593</v>
      </c>
      <c r="K48" s="121">
        <v>-17.279577828399454</v>
      </c>
      <c r="L48" s="147">
        <v>3.0462620339970362E-3</v>
      </c>
    </row>
    <row r="49" spans="2:12" x14ac:dyDescent="0.2">
      <c r="B49" s="37" t="s">
        <v>102</v>
      </c>
      <c r="C49" s="122">
        <v>147.65277220476059</v>
      </c>
      <c r="D49" s="122">
        <v>247.29901749592639</v>
      </c>
      <c r="E49" s="218">
        <v>0.67486877356409725</v>
      </c>
      <c r="F49" s="122">
        <v>99.646245291165798</v>
      </c>
      <c r="G49" s="221">
        <v>4.998834135761375E-3</v>
      </c>
      <c r="H49" s="122">
        <v>2.965814401668216</v>
      </c>
      <c r="I49" s="122">
        <v>1.5399508255659</v>
      </c>
      <c r="J49" s="218">
        <v>-0.48076628642044961</v>
      </c>
      <c r="K49" s="122">
        <v>-1.425863576102316</v>
      </c>
      <c r="L49" s="227">
        <v>2.1732623492124186E-4</v>
      </c>
    </row>
    <row r="50" spans="2:12" x14ac:dyDescent="0.2">
      <c r="B50" s="49" t="s">
        <v>103</v>
      </c>
      <c r="C50" s="146">
        <v>6.3556240286451313</v>
      </c>
      <c r="D50" s="146">
        <v>8.1112062652463166</v>
      </c>
      <c r="E50" s="217">
        <v>0.27622499831467118</v>
      </c>
      <c r="F50" s="144">
        <v>1.7555822366011853</v>
      </c>
      <c r="G50" s="223">
        <v>1.6395768641330215E-4</v>
      </c>
      <c r="H50" s="146">
        <v>1.2935712868361204</v>
      </c>
      <c r="I50" s="146">
        <v>0.60244890678720797</v>
      </c>
      <c r="J50" s="217">
        <v>-0.53427467591623279</v>
      </c>
      <c r="K50" s="121">
        <v>-0.69112238004891247</v>
      </c>
      <c r="L50" s="225">
        <v>8.502086590743493E-5</v>
      </c>
    </row>
    <row r="51" spans="2:12" ht="10.8" thickBot="1" x14ac:dyDescent="0.25">
      <c r="B51" s="29" t="s">
        <v>21</v>
      </c>
      <c r="C51" s="145">
        <v>62069.106208533311</v>
      </c>
      <c r="D51" s="145">
        <v>49471.338872150867</v>
      </c>
      <c r="E51" s="219">
        <v>-0.20296356925227466</v>
      </c>
      <c r="F51" s="145">
        <v>-12597.767336382443</v>
      </c>
      <c r="G51" s="219">
        <v>1</v>
      </c>
      <c r="H51" s="145">
        <v>8745.2389993737015</v>
      </c>
      <c r="I51" s="145">
        <v>7085.8947430988801</v>
      </c>
      <c r="J51" s="219">
        <v>-0.18974258523908349</v>
      </c>
      <c r="K51" s="136">
        <v>-1659.3442562748214</v>
      </c>
      <c r="L51" s="137">
        <v>1</v>
      </c>
    </row>
    <row r="53" spans="2:12" x14ac:dyDescent="0.2">
      <c r="B53" s="252" t="s">
        <v>178</v>
      </c>
      <c r="C53" s="252"/>
      <c r="D53" s="252"/>
      <c r="E53" s="252"/>
      <c r="F53" s="252"/>
      <c r="G53" s="252"/>
      <c r="H53" s="252"/>
      <c r="I53" s="252"/>
      <c r="J53" s="252"/>
      <c r="K53" s="252"/>
      <c r="L53" s="252"/>
    </row>
    <row r="54" spans="2:12" x14ac:dyDescent="0.2">
      <c r="B54" s="241" t="s">
        <v>177</v>
      </c>
      <c r="C54" s="241"/>
      <c r="D54" s="241"/>
      <c r="E54" s="241"/>
      <c r="F54" s="241"/>
      <c r="G54" s="241"/>
      <c r="H54" s="241"/>
      <c r="I54" s="241"/>
      <c r="J54" s="241"/>
      <c r="K54" s="241"/>
      <c r="L54" s="241"/>
    </row>
  </sheetData>
  <mergeCells count="7">
    <mergeCell ref="B6:B7"/>
    <mergeCell ref="C6:G6"/>
    <mergeCell ref="H6:L6"/>
    <mergeCell ref="B54:L54"/>
    <mergeCell ref="B2:L2"/>
    <mergeCell ref="B3:L3"/>
    <mergeCell ref="B53:L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59999389629810485"/>
    <pageSetUpPr fitToPage="1"/>
  </sheetPr>
  <dimension ref="A2:R40"/>
  <sheetViews>
    <sheetView showGridLines="0" workbookViewId="0"/>
  </sheetViews>
  <sheetFormatPr baseColWidth="10" defaultColWidth="11.44140625" defaultRowHeight="10.199999999999999" x14ac:dyDescent="0.2"/>
  <cols>
    <col min="1" max="1" width="11.44140625" style="36"/>
    <col min="2" max="2" width="17" style="36" customWidth="1"/>
    <col min="3" max="16384" width="11.44140625" style="36"/>
  </cols>
  <sheetData>
    <row r="2" spans="1:12" x14ac:dyDescent="0.2">
      <c r="A2" s="36" t="s">
        <v>5</v>
      </c>
      <c r="B2" s="241" t="s">
        <v>254</v>
      </c>
      <c r="C2" s="241"/>
      <c r="D2" s="241"/>
      <c r="E2" s="241"/>
      <c r="F2" s="241"/>
      <c r="G2" s="241"/>
      <c r="H2" s="241"/>
      <c r="I2" s="241"/>
      <c r="J2" s="241"/>
      <c r="K2" s="241"/>
    </row>
    <row r="3" spans="1:12" x14ac:dyDescent="0.2">
      <c r="B3" s="241" t="s">
        <v>163</v>
      </c>
      <c r="C3" s="241"/>
      <c r="D3" s="241"/>
      <c r="E3" s="241"/>
      <c r="F3" s="241"/>
      <c r="G3" s="241"/>
      <c r="H3" s="241"/>
      <c r="I3" s="241"/>
      <c r="J3" s="241"/>
      <c r="K3" s="241"/>
    </row>
    <row r="5" spans="1:12" ht="10.8" thickBot="1" x14ac:dyDescent="0.25"/>
    <row r="6" spans="1:12" x14ac:dyDescent="0.2">
      <c r="B6" s="270" t="s">
        <v>180</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7" t="s">
        <v>104</v>
      </c>
      <c r="C8" s="78">
        <v>23696.649345000002</v>
      </c>
      <c r="D8" s="78">
        <v>21964.299472999999</v>
      </c>
      <c r="E8" s="28">
        <v>-7.31052667733183E-2</v>
      </c>
      <c r="F8" s="78">
        <v>-1732.3498720000025</v>
      </c>
      <c r="G8" s="28">
        <v>0.37283384121015101</v>
      </c>
      <c r="H8" s="78">
        <v>3075.568346</v>
      </c>
      <c r="I8" s="78">
        <v>2983.1620149999999</v>
      </c>
      <c r="J8" s="28">
        <v>-3.0045286140423899E-2</v>
      </c>
      <c r="K8" s="78">
        <v>-92.406331000000137</v>
      </c>
      <c r="L8" s="28">
        <v>0.3786589709196353</v>
      </c>
    </row>
    <row r="9" spans="1:12" x14ac:dyDescent="0.2">
      <c r="B9" s="25" t="s">
        <v>105</v>
      </c>
      <c r="C9" s="77">
        <v>9296.3780110000007</v>
      </c>
      <c r="D9" s="77">
        <v>9798.5348169999997</v>
      </c>
      <c r="E9" s="26">
        <v>5.4016392772090249E-2</v>
      </c>
      <c r="F9" s="77">
        <v>502.15680599999905</v>
      </c>
      <c r="G9" s="26">
        <v>0.16632560389846737</v>
      </c>
      <c r="H9" s="77">
        <v>1193.828156</v>
      </c>
      <c r="I9" s="77">
        <v>1180.5147219999999</v>
      </c>
      <c r="J9" s="26">
        <v>-1.115188474412232E-2</v>
      </c>
      <c r="K9" s="77">
        <v>-13.313434000000143</v>
      </c>
      <c r="L9" s="26">
        <v>0.14984519363692667</v>
      </c>
    </row>
    <row r="10" spans="1:12" x14ac:dyDescent="0.2">
      <c r="B10" s="27" t="s">
        <v>106</v>
      </c>
      <c r="C10" s="78">
        <v>6174.882662</v>
      </c>
      <c r="D10" s="78">
        <v>5157.3995990000003</v>
      </c>
      <c r="E10" s="28">
        <v>-0.16477771622472326</v>
      </c>
      <c r="F10" s="78">
        <v>-1017.4830629999997</v>
      </c>
      <c r="G10" s="28">
        <v>8.7544476686568742E-2</v>
      </c>
      <c r="H10" s="78">
        <v>575.20811800000001</v>
      </c>
      <c r="I10" s="78">
        <v>647.39155800000003</v>
      </c>
      <c r="J10" s="28">
        <v>0.12549099663436958</v>
      </c>
      <c r="K10" s="78">
        <v>72.183440000000019</v>
      </c>
      <c r="L10" s="28">
        <v>8.2174759500730443E-2</v>
      </c>
    </row>
    <row r="11" spans="1:12" x14ac:dyDescent="0.2">
      <c r="B11" s="25" t="s">
        <v>107</v>
      </c>
      <c r="C11" s="77">
        <v>4432.9096929999996</v>
      </c>
      <c r="D11" s="77">
        <v>4048.510949</v>
      </c>
      <c r="E11" s="26">
        <v>-8.671476989639626E-2</v>
      </c>
      <c r="F11" s="77">
        <v>-384.39874399999962</v>
      </c>
      <c r="G11" s="26">
        <v>6.8721603898749747E-2</v>
      </c>
      <c r="H11" s="77">
        <v>593.57863099999997</v>
      </c>
      <c r="I11" s="77">
        <v>547.67557899999997</v>
      </c>
      <c r="J11" s="26">
        <v>-7.7332723252970359E-2</v>
      </c>
      <c r="K11" s="77">
        <v>-45.903052000000002</v>
      </c>
      <c r="L11" s="26">
        <v>6.9517602496676809E-2</v>
      </c>
    </row>
    <row r="12" spans="1:12" x14ac:dyDescent="0.2">
      <c r="B12" s="27" t="s">
        <v>109</v>
      </c>
      <c r="C12" s="78">
        <v>3667.0795600000001</v>
      </c>
      <c r="D12" s="78">
        <v>4144.0402700000004</v>
      </c>
      <c r="E12" s="28">
        <v>0.13006554730980535</v>
      </c>
      <c r="F12" s="78">
        <v>476.96071000000029</v>
      </c>
      <c r="G12" s="28">
        <v>7.0343170010630979E-2</v>
      </c>
      <c r="H12" s="78">
        <v>550.059213</v>
      </c>
      <c r="I12" s="78">
        <v>502.56848500000001</v>
      </c>
      <c r="J12" s="28">
        <v>-8.6337483088388844E-2</v>
      </c>
      <c r="K12" s="78">
        <v>-47.49072799999999</v>
      </c>
      <c r="L12" s="28">
        <v>6.3792065060449016E-2</v>
      </c>
    </row>
    <row r="13" spans="1:12" x14ac:dyDescent="0.2">
      <c r="B13" s="25" t="s">
        <v>108</v>
      </c>
      <c r="C13" s="77">
        <v>3436.5235670000002</v>
      </c>
      <c r="D13" s="77">
        <v>3182.668017</v>
      </c>
      <c r="E13" s="26">
        <v>-7.3869870248441161E-2</v>
      </c>
      <c r="F13" s="77">
        <v>-253.85555000000022</v>
      </c>
      <c r="G13" s="26">
        <v>5.4024319943982768E-2</v>
      </c>
      <c r="H13" s="77">
        <v>453.13642800000002</v>
      </c>
      <c r="I13" s="77">
        <v>471.56183099999998</v>
      </c>
      <c r="J13" s="26">
        <v>4.0661932834055836E-2</v>
      </c>
      <c r="K13" s="77">
        <v>18.42540299999996</v>
      </c>
      <c r="L13" s="26">
        <v>5.9856325856119816E-2</v>
      </c>
    </row>
    <row r="14" spans="1:12" x14ac:dyDescent="0.2">
      <c r="B14" s="27" t="s">
        <v>110</v>
      </c>
      <c r="C14" s="78">
        <v>2723.9199619999999</v>
      </c>
      <c r="D14" s="78">
        <v>2610.9965539999998</v>
      </c>
      <c r="E14" s="28">
        <v>-4.1456213682977583E-2</v>
      </c>
      <c r="F14" s="78">
        <v>-112.92340800000011</v>
      </c>
      <c r="G14" s="28">
        <v>4.4320460837412083E-2</v>
      </c>
      <c r="H14" s="78">
        <v>391.40606200000002</v>
      </c>
      <c r="I14" s="78">
        <v>354.32780600000001</v>
      </c>
      <c r="J14" s="28">
        <v>-9.4730919113868994E-2</v>
      </c>
      <c r="K14" s="78">
        <v>-37.07825600000001</v>
      </c>
      <c r="L14" s="28">
        <v>4.4975566768931316E-2</v>
      </c>
    </row>
    <row r="15" spans="1:12" x14ac:dyDescent="0.2">
      <c r="B15" s="25" t="s">
        <v>129</v>
      </c>
      <c r="C15" s="77">
        <v>2784.1156550000001</v>
      </c>
      <c r="D15" s="77">
        <v>2519.6878579999998</v>
      </c>
      <c r="E15" s="26">
        <v>-9.4977303304592864E-2</v>
      </c>
      <c r="F15" s="77">
        <v>-264.42779700000028</v>
      </c>
      <c r="G15" s="26">
        <v>4.2770537885969087E-2</v>
      </c>
      <c r="H15" s="77">
        <v>489.13624099999998</v>
      </c>
      <c r="I15" s="77">
        <v>303.93559599999998</v>
      </c>
      <c r="J15" s="26">
        <v>-0.37862793527907901</v>
      </c>
      <c r="K15" s="77">
        <v>-185.20064500000001</v>
      </c>
      <c r="L15" s="26">
        <v>3.8579178545623184E-2</v>
      </c>
    </row>
    <row r="16" spans="1:12" x14ac:dyDescent="0.2">
      <c r="B16" s="27" t="s">
        <v>112</v>
      </c>
      <c r="C16" s="78">
        <v>708.17316100000005</v>
      </c>
      <c r="D16" s="78">
        <v>901.02418</v>
      </c>
      <c r="E16" s="28">
        <v>0.2723218410701671</v>
      </c>
      <c r="F16" s="78">
        <v>192.85101899999995</v>
      </c>
      <c r="G16" s="28">
        <v>1.5294469394099145E-2</v>
      </c>
      <c r="H16" s="78">
        <v>104.59147299999999</v>
      </c>
      <c r="I16" s="78">
        <v>194.358507</v>
      </c>
      <c r="J16" s="28">
        <v>0.85826340738121187</v>
      </c>
      <c r="K16" s="78">
        <v>89.76703400000001</v>
      </c>
      <c r="L16" s="28">
        <v>2.4670330300547466E-2</v>
      </c>
    </row>
    <row r="17" spans="2:12" x14ac:dyDescent="0.2">
      <c r="B17" s="25" t="s">
        <v>111</v>
      </c>
      <c r="C17" s="77">
        <v>862.078352</v>
      </c>
      <c r="D17" s="77">
        <v>1018.67463</v>
      </c>
      <c r="E17" s="26">
        <v>0.18164970461988816</v>
      </c>
      <c r="F17" s="77">
        <v>156.59627799999998</v>
      </c>
      <c r="G17" s="26">
        <v>1.7291531455992971E-2</v>
      </c>
      <c r="H17" s="77">
        <v>144.286858</v>
      </c>
      <c r="I17" s="77">
        <v>179.62636000000001</v>
      </c>
      <c r="J17" s="26">
        <v>0.24492530012677949</v>
      </c>
      <c r="K17" s="77">
        <v>35.33950200000001</v>
      </c>
      <c r="L17" s="26">
        <v>2.2800348182778783E-2</v>
      </c>
    </row>
    <row r="18" spans="2:12" x14ac:dyDescent="0.2">
      <c r="B18" s="27" t="s">
        <v>113</v>
      </c>
      <c r="C18" s="78">
        <v>545.03452100000004</v>
      </c>
      <c r="D18" s="78">
        <v>509.804102</v>
      </c>
      <c r="E18" s="28">
        <v>-6.463887633275256E-2</v>
      </c>
      <c r="F18" s="78">
        <v>-35.23041900000004</v>
      </c>
      <c r="G18" s="161">
        <v>8.6536892217756022E-3</v>
      </c>
      <c r="H18" s="78">
        <v>110.61527</v>
      </c>
      <c r="I18" s="78">
        <v>74.705708000000001</v>
      </c>
      <c r="J18" s="28">
        <v>-0.32463476335590913</v>
      </c>
      <c r="K18" s="78">
        <v>-35.909561999999994</v>
      </c>
      <c r="L18" s="161">
        <v>9.482551189263104E-3</v>
      </c>
    </row>
    <row r="19" spans="2:12" x14ac:dyDescent="0.2">
      <c r="B19" s="25" t="s">
        <v>118</v>
      </c>
      <c r="C19" s="77">
        <v>241.008793</v>
      </c>
      <c r="D19" s="77">
        <v>428.21705100000003</v>
      </c>
      <c r="E19" s="26">
        <v>0.77676941023475443</v>
      </c>
      <c r="F19" s="77">
        <v>187.20825800000003</v>
      </c>
      <c r="G19" s="160">
        <v>7.2687867050925245E-3</v>
      </c>
      <c r="H19" s="77">
        <v>95.183907000000005</v>
      </c>
      <c r="I19" s="77">
        <v>58.010958000000002</v>
      </c>
      <c r="J19" s="26">
        <v>-0.39053817154196035</v>
      </c>
      <c r="K19" s="77">
        <v>-37.172949000000003</v>
      </c>
      <c r="L19" s="160">
        <v>7.3634517830042118E-3</v>
      </c>
    </row>
    <row r="20" spans="2:12" x14ac:dyDescent="0.2">
      <c r="B20" s="27" t="s">
        <v>114</v>
      </c>
      <c r="C20" s="78">
        <v>354.52610099999998</v>
      </c>
      <c r="D20" s="78">
        <v>386.264836</v>
      </c>
      <c r="E20" s="28">
        <v>8.9524395835667958E-2</v>
      </c>
      <c r="F20" s="78">
        <v>31.73873500000002</v>
      </c>
      <c r="G20" s="161">
        <v>6.5566672275307039E-3</v>
      </c>
      <c r="H20" s="78">
        <v>52.678336000000002</v>
      </c>
      <c r="I20" s="78">
        <v>56.684868999999999</v>
      </c>
      <c r="J20" s="28">
        <v>7.6056559569383397E-2</v>
      </c>
      <c r="K20" s="78">
        <v>4.0065329999999975</v>
      </c>
      <c r="L20" s="161">
        <v>7.1951285429109812E-3</v>
      </c>
    </row>
    <row r="21" spans="2:12" x14ac:dyDescent="0.2">
      <c r="B21" s="25" t="s">
        <v>117</v>
      </c>
      <c r="C21" s="77">
        <v>355.74489699999998</v>
      </c>
      <c r="D21" s="77">
        <v>465.94194599999997</v>
      </c>
      <c r="E21" s="26">
        <v>0.30976424378618694</v>
      </c>
      <c r="F21" s="77">
        <v>110.19704899999999</v>
      </c>
      <c r="G21" s="160">
        <v>7.9091493776826238E-3</v>
      </c>
      <c r="H21" s="77">
        <v>46.032490000000003</v>
      </c>
      <c r="I21" s="77">
        <v>51.580863999999998</v>
      </c>
      <c r="J21" s="26">
        <v>0.12053169402741393</v>
      </c>
      <c r="K21" s="77">
        <v>5.5483739999999955</v>
      </c>
      <c r="L21" s="160">
        <v>6.5472665524623419E-3</v>
      </c>
    </row>
    <row r="22" spans="2:12" x14ac:dyDescent="0.2">
      <c r="B22" s="27" t="s">
        <v>116</v>
      </c>
      <c r="C22" s="78">
        <v>420.60062699999997</v>
      </c>
      <c r="D22" s="78">
        <v>383.63637299999999</v>
      </c>
      <c r="E22" s="28">
        <v>-8.7884448160843953E-2</v>
      </c>
      <c r="F22" s="78">
        <v>-36.964253999999983</v>
      </c>
      <c r="G22" s="161">
        <v>6.5120502818378345E-3</v>
      </c>
      <c r="H22" s="78">
        <v>56.165902000000003</v>
      </c>
      <c r="I22" s="78">
        <v>47.627538999999999</v>
      </c>
      <c r="J22" s="28">
        <v>-0.15202040198695654</v>
      </c>
      <c r="K22" s="78">
        <v>-8.5383630000000039</v>
      </c>
      <c r="L22" s="161">
        <v>6.0454627722171493E-3</v>
      </c>
    </row>
    <row r="23" spans="2:12" x14ac:dyDescent="0.2">
      <c r="B23" s="25" t="s">
        <v>120</v>
      </c>
      <c r="C23" s="77">
        <v>237.816777</v>
      </c>
      <c r="D23" s="77">
        <v>164.95866100000001</v>
      </c>
      <c r="E23" s="26">
        <v>-0.30636238922706449</v>
      </c>
      <c r="F23" s="77">
        <v>-72.858115999999995</v>
      </c>
      <c r="G23" s="160">
        <v>2.8000970983443271E-3</v>
      </c>
      <c r="H23" s="77">
        <v>29.118862</v>
      </c>
      <c r="I23" s="77">
        <v>47.249571000000003</v>
      </c>
      <c r="J23" s="26">
        <v>0.62264483412847671</v>
      </c>
      <c r="K23" s="77">
        <v>18.130709000000003</v>
      </c>
      <c r="L23" s="160">
        <v>5.9974865063620241E-3</v>
      </c>
    </row>
    <row r="24" spans="2:12" x14ac:dyDescent="0.2">
      <c r="B24" s="27" t="s">
        <v>115</v>
      </c>
      <c r="C24" s="78">
        <v>374.40015399999999</v>
      </c>
      <c r="D24" s="78">
        <v>331.276521</v>
      </c>
      <c r="E24" s="28">
        <v>-0.11518059631994704</v>
      </c>
      <c r="F24" s="78">
        <v>-43.123632999999984</v>
      </c>
      <c r="G24" s="161">
        <v>5.6232659720831723E-3</v>
      </c>
      <c r="H24" s="78">
        <v>56.617128000000001</v>
      </c>
      <c r="I24" s="78">
        <v>45.556434000000003</v>
      </c>
      <c r="J24" s="28">
        <v>-0.19535950322312357</v>
      </c>
      <c r="K24" s="78">
        <v>-11.060693999999998</v>
      </c>
      <c r="L24" s="161">
        <v>5.7825730987689202E-3</v>
      </c>
    </row>
    <row r="25" spans="2:12" x14ac:dyDescent="0.2">
      <c r="B25" s="25" t="s">
        <v>119</v>
      </c>
      <c r="C25" s="77">
        <v>266.84666399999998</v>
      </c>
      <c r="D25" s="77">
        <v>214.82761099999999</v>
      </c>
      <c r="E25" s="26">
        <v>-0.1949398662896531</v>
      </c>
      <c r="F25" s="77">
        <v>-52.019052999999985</v>
      </c>
      <c r="G25" s="160">
        <v>3.6465994968602694E-3</v>
      </c>
      <c r="H25" s="77">
        <v>27.671569000000002</v>
      </c>
      <c r="I25" s="77">
        <v>28.017489000000001</v>
      </c>
      <c r="J25" s="26">
        <v>1.2500917457914928E-2</v>
      </c>
      <c r="K25" s="77">
        <v>0.34591999999999956</v>
      </c>
      <c r="L25" s="160">
        <v>3.556318262014409E-3</v>
      </c>
    </row>
    <row r="26" spans="2:12" x14ac:dyDescent="0.2">
      <c r="B26" s="27" t="s">
        <v>122</v>
      </c>
      <c r="C26" s="78">
        <v>203.241939</v>
      </c>
      <c r="D26" s="78">
        <v>209.01316700000001</v>
      </c>
      <c r="E26" s="28">
        <v>2.8395851901412916E-2</v>
      </c>
      <c r="F26" s="78">
        <v>5.7712280000000078</v>
      </c>
      <c r="G26" s="161">
        <v>3.5479019948668122E-3</v>
      </c>
      <c r="H26" s="78">
        <v>6.2647060000000003</v>
      </c>
      <c r="I26" s="78">
        <v>25.927886000000001</v>
      </c>
      <c r="J26" s="28">
        <v>3.1387235091319532</v>
      </c>
      <c r="K26" s="78">
        <v>19.663180000000001</v>
      </c>
      <c r="L26" s="161">
        <v>3.2910805988797831E-3</v>
      </c>
    </row>
    <row r="27" spans="2:12" x14ac:dyDescent="0.2">
      <c r="B27" s="25" t="s">
        <v>125</v>
      </c>
      <c r="C27" s="77">
        <v>64.826997000000006</v>
      </c>
      <c r="D27" s="77">
        <v>89.632706999999996</v>
      </c>
      <c r="E27" s="26">
        <v>0.38264474906958879</v>
      </c>
      <c r="F27" s="77">
        <v>24.805709999999991</v>
      </c>
      <c r="G27" s="160">
        <v>1.521473812080999E-3</v>
      </c>
      <c r="H27" s="77">
        <v>17.435579000000001</v>
      </c>
      <c r="I27" s="77">
        <v>20.286038999999999</v>
      </c>
      <c r="J27" s="26">
        <v>0.1634852504754789</v>
      </c>
      <c r="K27" s="77">
        <v>2.8504599999999982</v>
      </c>
      <c r="L27" s="160">
        <v>2.5749492026082895E-3</v>
      </c>
    </row>
    <row r="28" spans="2:12" x14ac:dyDescent="0.2">
      <c r="B28" s="27" t="s">
        <v>123</v>
      </c>
      <c r="C28" s="78">
        <v>132.83472499999999</v>
      </c>
      <c r="D28" s="78">
        <v>121.405126</v>
      </c>
      <c r="E28" s="28">
        <v>-8.604375851269308E-2</v>
      </c>
      <c r="F28" s="78">
        <v>-11.429598999999996</v>
      </c>
      <c r="G28" s="161">
        <v>2.0607959532159843E-3</v>
      </c>
      <c r="H28" s="78">
        <v>19.240749000000001</v>
      </c>
      <c r="I28" s="78">
        <v>18.684909999999999</v>
      </c>
      <c r="J28" s="28">
        <v>-2.8888636299969517E-2</v>
      </c>
      <c r="K28" s="78">
        <v>-0.55583900000000241</v>
      </c>
      <c r="L28" s="161">
        <v>2.3717145621827726E-3</v>
      </c>
    </row>
    <row r="29" spans="2:12" x14ac:dyDescent="0.2">
      <c r="B29" s="25" t="s">
        <v>124</v>
      </c>
      <c r="C29" s="77">
        <v>125.88652999999999</v>
      </c>
      <c r="D29" s="77">
        <v>92.375271999999995</v>
      </c>
      <c r="E29" s="26">
        <v>-0.26620209485478707</v>
      </c>
      <c r="F29" s="77">
        <v>-33.511257999999998</v>
      </c>
      <c r="G29" s="160">
        <v>1.5680275865355619E-3</v>
      </c>
      <c r="H29" s="77">
        <v>15.090539</v>
      </c>
      <c r="I29" s="77">
        <v>15.385308</v>
      </c>
      <c r="J29" s="26">
        <v>1.9533364580284429E-2</v>
      </c>
      <c r="K29" s="77">
        <v>0.2947690000000005</v>
      </c>
      <c r="L29" s="160">
        <v>1.9528892045649197E-3</v>
      </c>
    </row>
    <row r="30" spans="2:12" x14ac:dyDescent="0.2">
      <c r="B30" s="27" t="s">
        <v>121</v>
      </c>
      <c r="C30" s="78">
        <v>193.381934</v>
      </c>
      <c r="D30" s="78">
        <v>74.130385000000004</v>
      </c>
      <c r="E30" s="28">
        <v>-0.61666333836541321</v>
      </c>
      <c r="F30" s="78">
        <v>-119.251549</v>
      </c>
      <c r="G30" s="161">
        <v>1.2583290545602078E-3</v>
      </c>
      <c r="H30" s="78">
        <v>13.677935</v>
      </c>
      <c r="I30" s="78">
        <v>9.8126470000000001</v>
      </c>
      <c r="J30" s="28">
        <v>-0.28259294988607564</v>
      </c>
      <c r="K30" s="78">
        <v>-3.8652879999999996</v>
      </c>
      <c r="L30" s="161">
        <v>1.2455397314442029E-3</v>
      </c>
    </row>
    <row r="31" spans="2:12" x14ac:dyDescent="0.2">
      <c r="B31" s="25" t="s">
        <v>126</v>
      </c>
      <c r="C31" s="77">
        <v>56.545777999999999</v>
      </c>
      <c r="D31" s="77">
        <v>42.595156000000003</v>
      </c>
      <c r="E31" s="26">
        <v>-0.24671376879808771</v>
      </c>
      <c r="F31" s="77">
        <v>-13.950621999999996</v>
      </c>
      <c r="G31" s="160">
        <v>7.2303310414919013E-4</v>
      </c>
      <c r="H31" s="77">
        <v>14.587383000000001</v>
      </c>
      <c r="I31" s="77">
        <v>7.2717159999999996</v>
      </c>
      <c r="J31" s="26">
        <v>-0.50150647309390595</v>
      </c>
      <c r="K31" s="77">
        <v>-7.3156670000000013</v>
      </c>
      <c r="L31" s="160">
        <v>9.2301406478583316E-4</v>
      </c>
    </row>
    <row r="32" spans="2:12" x14ac:dyDescent="0.2">
      <c r="B32" s="27" t="s">
        <v>127</v>
      </c>
      <c r="C32" s="78">
        <v>45.603414999999998</v>
      </c>
      <c r="D32" s="78">
        <v>38.357256999999997</v>
      </c>
      <c r="E32" s="28">
        <v>-0.15889507397636782</v>
      </c>
      <c r="F32" s="78">
        <v>-7.2461580000000012</v>
      </c>
      <c r="G32" s="161">
        <v>6.5109672553748251E-4</v>
      </c>
      <c r="H32" s="78">
        <v>5.0036420000000001</v>
      </c>
      <c r="I32" s="78">
        <v>3.9541750000000002</v>
      </c>
      <c r="J32" s="28">
        <v>-0.20974062492880186</v>
      </c>
      <c r="K32" s="78">
        <v>-1.0494669999999999</v>
      </c>
      <c r="L32" s="161">
        <v>5.0191167251643529E-4</v>
      </c>
    </row>
    <row r="33" spans="2:18" x14ac:dyDescent="0.2">
      <c r="B33" s="25" t="s">
        <v>128</v>
      </c>
      <c r="C33" s="77">
        <v>9.2583479999999998</v>
      </c>
      <c r="D33" s="77">
        <v>13.492041</v>
      </c>
      <c r="E33" s="26">
        <v>0.45728384804718947</v>
      </c>
      <c r="F33" s="77">
        <v>4.2336930000000006</v>
      </c>
      <c r="G33" s="160">
        <v>2.2902116582313123E-4</v>
      </c>
      <c r="H33" s="77">
        <v>1.2157819999999999</v>
      </c>
      <c r="I33" s="77">
        <v>2.350241</v>
      </c>
      <c r="J33" s="26">
        <v>0.93311054119899794</v>
      </c>
      <c r="K33" s="77">
        <v>1.1344590000000001</v>
      </c>
      <c r="L33" s="160">
        <v>2.9832098759581939E-4</v>
      </c>
    </row>
    <row r="34" spans="2:18" ht="10.8" thickBot="1" x14ac:dyDescent="0.25">
      <c r="B34" s="31" t="s">
        <v>21</v>
      </c>
      <c r="C34" s="90">
        <v>61410.26816800001</v>
      </c>
      <c r="D34" s="90">
        <v>58911.764558999981</v>
      </c>
      <c r="E34" s="32">
        <v>-4.0685437200255747E-2</v>
      </c>
      <c r="F34" s="90">
        <v>-2498.5036090000285</v>
      </c>
      <c r="G34" s="32">
        <v>1</v>
      </c>
      <c r="H34" s="90">
        <v>8137.3993050000008</v>
      </c>
      <c r="I34" s="90">
        <v>7878.2288129999997</v>
      </c>
      <c r="J34" s="32">
        <v>-3.1849302496530396E-2</v>
      </c>
      <c r="K34" s="90">
        <v>-259.1704920000011</v>
      </c>
      <c r="L34" s="32">
        <v>1</v>
      </c>
    </row>
    <row r="36" spans="2:18" x14ac:dyDescent="0.2">
      <c r="B36" s="252" t="s">
        <v>169</v>
      </c>
      <c r="C36" s="252"/>
      <c r="D36" s="252"/>
      <c r="E36" s="252"/>
      <c r="F36" s="252"/>
      <c r="G36" s="252"/>
      <c r="H36" s="252"/>
      <c r="I36" s="252"/>
      <c r="J36" s="252"/>
      <c r="K36" s="252"/>
    </row>
    <row r="37" spans="2:18" x14ac:dyDescent="0.2">
      <c r="B37" s="241" t="s">
        <v>177</v>
      </c>
      <c r="C37" s="241"/>
      <c r="D37" s="241"/>
      <c r="E37" s="241"/>
      <c r="F37" s="241"/>
      <c r="G37" s="241"/>
      <c r="H37" s="241"/>
      <c r="I37" s="241"/>
      <c r="J37" s="241"/>
      <c r="K37" s="241"/>
    </row>
    <row r="40" spans="2:18" x14ac:dyDescent="0.2">
      <c r="O40" s="233"/>
      <c r="P40" s="233"/>
      <c r="Q40" s="233"/>
      <c r="R40" s="233"/>
    </row>
  </sheetData>
  <sortState xmlns:xlrd2="http://schemas.microsoft.com/office/spreadsheetml/2017/richdata2" ref="B8:L33">
    <sortCondition descending="1" ref="I8:I33"/>
  </sortState>
  <mergeCells count="7">
    <mergeCell ref="B2:K2"/>
    <mergeCell ref="B3:K3"/>
    <mergeCell ref="B36:K36"/>
    <mergeCell ref="B37:K37"/>
    <mergeCell ref="B6:B7"/>
    <mergeCell ref="C6:G6"/>
    <mergeCell ref="H6:L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15D2-BB0C-4A0F-A939-D558E8B4C7E7}">
  <sheetPr>
    <tabColor theme="9" tint="0.59999389629810485"/>
  </sheetPr>
  <dimension ref="A1:BH65"/>
  <sheetViews>
    <sheetView topLeftCell="A42" zoomScale="90" zoomScaleNormal="90" workbookViewId="0">
      <selection activeCell="D36" sqref="D36:N62"/>
    </sheetView>
  </sheetViews>
  <sheetFormatPr baseColWidth="10" defaultRowHeight="14.4" x14ac:dyDescent="0.3"/>
  <cols>
    <col min="2" max="2" width="18" bestFit="1" customWidth="1"/>
    <col min="3" max="4" width="12.6640625" bestFit="1" customWidth="1"/>
    <col min="5" max="5" width="11.6640625" bestFit="1" customWidth="1"/>
    <col min="6" max="6" width="13.88671875" customWidth="1"/>
    <col min="7" max="8" width="16.5546875" bestFit="1" customWidth="1"/>
    <col min="18" max="19" width="15" bestFit="1" customWidth="1"/>
    <col min="20" max="21" width="13.5546875" bestFit="1" customWidth="1"/>
    <col min="38" max="38" width="18" customWidth="1"/>
    <col min="39" max="40" width="12.6640625" bestFit="1" customWidth="1"/>
    <col min="46" max="47" width="13.6640625" bestFit="1" customWidth="1"/>
    <col min="57" max="58" width="13.6640625" bestFit="1" customWidth="1"/>
    <col min="59" max="60" width="12.6640625" bestFit="1" customWidth="1"/>
  </cols>
  <sheetData>
    <row r="1" spans="1:60" ht="21" x14ac:dyDescent="0.4">
      <c r="B1" s="272" t="s">
        <v>245</v>
      </c>
      <c r="C1" s="272"/>
      <c r="D1" s="272"/>
      <c r="E1" s="272"/>
      <c r="F1" s="272"/>
      <c r="G1" s="272"/>
      <c r="H1" s="272"/>
      <c r="R1" s="148">
        <f>SUM(R6:R31)</f>
        <v>61410268168</v>
      </c>
      <c r="S1" s="148">
        <f t="shared" ref="S1:U1" si="0">SUM(S6:S31)</f>
        <v>58911764559</v>
      </c>
      <c r="T1" s="148">
        <f t="shared" si="0"/>
        <v>8137399305</v>
      </c>
      <c r="U1" s="148">
        <f t="shared" si="0"/>
        <v>7878228813</v>
      </c>
      <c r="V1" s="151"/>
      <c r="AK1" s="148"/>
      <c r="BD1" t="s">
        <v>248</v>
      </c>
      <c r="BE1" s="148">
        <v>61410268173</v>
      </c>
      <c r="BF1" s="148">
        <v>58911764557</v>
      </c>
      <c r="BG1" s="148">
        <v>8137399305</v>
      </c>
      <c r="BH1" s="148">
        <v>7878228814</v>
      </c>
    </row>
    <row r="2" spans="1:60" x14ac:dyDescent="0.3">
      <c r="AK2" s="148"/>
      <c r="BE2" s="148">
        <f>SUM(R6:R31)</f>
        <v>61410268168</v>
      </c>
      <c r="BF2" s="148">
        <f>SUM(S6:S31)</f>
        <v>58911764559</v>
      </c>
      <c r="BG2" s="148">
        <f>SUM(T6:T31)</f>
        <v>8137399305</v>
      </c>
      <c r="BH2" s="148">
        <f>SUM(U6:U31)</f>
        <v>7878228813</v>
      </c>
    </row>
    <row r="3" spans="1:60" x14ac:dyDescent="0.3">
      <c r="B3" s="169" t="s">
        <v>231</v>
      </c>
      <c r="C3" s="170" t="s">
        <v>231</v>
      </c>
      <c r="D3" s="170" t="s">
        <v>231</v>
      </c>
      <c r="E3" s="169" t="s">
        <v>231</v>
      </c>
      <c r="F3" s="169" t="s">
        <v>231</v>
      </c>
      <c r="G3" s="171" t="s">
        <v>231</v>
      </c>
      <c r="H3" s="171" t="s">
        <v>231</v>
      </c>
      <c r="I3" s="168" t="s">
        <v>231</v>
      </c>
      <c r="J3" s="168" t="s">
        <v>231</v>
      </c>
      <c r="K3" s="168" t="s">
        <v>231</v>
      </c>
      <c r="L3" s="168" t="s">
        <v>231</v>
      </c>
      <c r="M3" s="168" t="s">
        <v>231</v>
      </c>
      <c r="N3" s="168" t="s">
        <v>231</v>
      </c>
      <c r="O3" s="168" t="s">
        <v>231</v>
      </c>
      <c r="P3" s="148"/>
      <c r="R3" s="273" t="str">
        <f>CONCATENATE("enero","-",O5)</f>
        <v>enero-julio</v>
      </c>
      <c r="S3" s="273"/>
      <c r="T3" s="274" t="str">
        <f>+O5</f>
        <v>julio</v>
      </c>
      <c r="U3" s="275"/>
    </row>
    <row r="4" spans="1:60" x14ac:dyDescent="0.3">
      <c r="B4" s="169">
        <v>2022</v>
      </c>
      <c r="C4" s="170">
        <v>2022</v>
      </c>
      <c r="D4" s="170">
        <v>2022</v>
      </c>
      <c r="E4" s="169">
        <v>2022</v>
      </c>
      <c r="F4" s="169">
        <v>2022</v>
      </c>
      <c r="G4" s="170">
        <v>2022</v>
      </c>
      <c r="H4" s="170">
        <v>2022</v>
      </c>
      <c r="I4" s="168">
        <v>2023</v>
      </c>
      <c r="J4" s="168">
        <v>2023</v>
      </c>
      <c r="K4" s="168">
        <v>2023</v>
      </c>
      <c r="L4" s="168">
        <v>2023</v>
      </c>
      <c r="M4" s="168">
        <v>2023</v>
      </c>
      <c r="N4" s="168">
        <v>2023</v>
      </c>
      <c r="O4" s="168">
        <v>2023</v>
      </c>
      <c r="P4" s="148"/>
      <c r="R4" s="169">
        <v>2022</v>
      </c>
      <c r="S4" s="169">
        <v>2023</v>
      </c>
      <c r="T4" s="149">
        <v>2022</v>
      </c>
      <c r="U4" s="149">
        <v>2023</v>
      </c>
    </row>
    <row r="5" spans="1:60" x14ac:dyDescent="0.3">
      <c r="A5" t="s">
        <v>232</v>
      </c>
      <c r="B5" s="169" t="s">
        <v>234</v>
      </c>
      <c r="C5" s="170" t="s">
        <v>235</v>
      </c>
      <c r="D5" s="170" t="s">
        <v>236</v>
      </c>
      <c r="E5" s="169" t="s">
        <v>233</v>
      </c>
      <c r="F5" s="169" t="s">
        <v>249</v>
      </c>
      <c r="G5" s="170" t="s">
        <v>251</v>
      </c>
      <c r="H5" s="170" t="s">
        <v>262</v>
      </c>
      <c r="I5" s="168" t="s">
        <v>234</v>
      </c>
      <c r="J5" s="168" t="s">
        <v>235</v>
      </c>
      <c r="K5" s="168" t="s">
        <v>236</v>
      </c>
      <c r="L5" s="168" t="s">
        <v>233</v>
      </c>
      <c r="M5" s="168" t="s">
        <v>249</v>
      </c>
      <c r="N5" s="168" t="s">
        <v>251</v>
      </c>
      <c r="O5" s="168" t="s">
        <v>262</v>
      </c>
      <c r="P5" s="148"/>
      <c r="Q5" t="s">
        <v>232</v>
      </c>
      <c r="R5" s="169"/>
      <c r="S5" s="169"/>
      <c r="T5" s="149"/>
      <c r="U5" s="149"/>
    </row>
    <row r="6" spans="1:60" x14ac:dyDescent="0.3">
      <c r="A6" t="s">
        <v>110</v>
      </c>
      <c r="B6" s="148">
        <v>324416504</v>
      </c>
      <c r="C6" s="148">
        <v>336584578</v>
      </c>
      <c r="D6" s="148">
        <v>417567887</v>
      </c>
      <c r="E6" s="148">
        <v>360651798</v>
      </c>
      <c r="F6" s="148">
        <v>459025438</v>
      </c>
      <c r="G6" s="148">
        <v>434267695</v>
      </c>
      <c r="H6" s="148">
        <v>391406062</v>
      </c>
      <c r="I6" s="148">
        <v>400097975</v>
      </c>
      <c r="J6" s="148">
        <v>323714983</v>
      </c>
      <c r="K6" s="148">
        <v>457927832</v>
      </c>
      <c r="L6" s="148">
        <v>381667461</v>
      </c>
      <c r="M6" s="148">
        <v>336326063</v>
      </c>
      <c r="N6" s="148">
        <v>356934434</v>
      </c>
      <c r="O6" s="148">
        <v>354327806</v>
      </c>
      <c r="P6" s="148"/>
      <c r="Q6" t="s">
        <v>110</v>
      </c>
      <c r="R6" s="148">
        <f>SUM(B6:H6)</f>
        <v>2723919962</v>
      </c>
      <c r="S6" s="148">
        <f>SUM(I6:O6)</f>
        <v>2610996554</v>
      </c>
      <c r="T6" s="148">
        <f>+H6</f>
        <v>391406062</v>
      </c>
      <c r="U6" s="148">
        <f>+O6</f>
        <v>354327806</v>
      </c>
    </row>
    <row r="7" spans="1:60" x14ac:dyDescent="0.3">
      <c r="A7" t="s">
        <v>123</v>
      </c>
      <c r="B7" s="148">
        <v>13826291</v>
      </c>
      <c r="C7" s="148">
        <v>21911134</v>
      </c>
      <c r="D7" s="148">
        <v>23432889</v>
      </c>
      <c r="E7" s="148">
        <v>16892487</v>
      </c>
      <c r="F7" s="148">
        <v>13823572</v>
      </c>
      <c r="G7" s="148">
        <v>23707603</v>
      </c>
      <c r="H7" s="148">
        <v>19240749</v>
      </c>
      <c r="I7" s="148">
        <v>25572176</v>
      </c>
      <c r="J7" s="148">
        <v>14536790</v>
      </c>
      <c r="K7" s="148">
        <v>16858536</v>
      </c>
      <c r="L7" s="148">
        <v>13445217</v>
      </c>
      <c r="M7" s="148">
        <v>16200109</v>
      </c>
      <c r="N7" s="148">
        <v>16107388</v>
      </c>
      <c r="O7" s="148">
        <v>18684910</v>
      </c>
      <c r="P7" s="148"/>
      <c r="Q7" t="s">
        <v>123</v>
      </c>
      <c r="R7" s="148">
        <f t="shared" ref="R7:R31" si="1">SUM(B7:H7)</f>
        <v>132834725</v>
      </c>
      <c r="S7" s="148">
        <f t="shared" ref="S7:S31" si="2">SUM(I7:O7)</f>
        <v>121405126</v>
      </c>
      <c r="T7" s="148">
        <f t="shared" ref="T7:T31" si="3">+H7</f>
        <v>19240749</v>
      </c>
      <c r="U7" s="148">
        <f t="shared" ref="U7:U31" si="4">+O7</f>
        <v>18684910</v>
      </c>
    </row>
    <row r="8" spans="1:60" x14ac:dyDescent="0.3">
      <c r="A8" t="s">
        <v>118</v>
      </c>
      <c r="B8" s="148">
        <v>20932811</v>
      </c>
      <c r="C8" s="148">
        <v>17356487</v>
      </c>
      <c r="D8" s="148">
        <v>23543105</v>
      </c>
      <c r="E8" s="148">
        <v>16659356</v>
      </c>
      <c r="F8" s="148">
        <v>27725804</v>
      </c>
      <c r="G8" s="148">
        <v>39607323</v>
      </c>
      <c r="H8" s="148">
        <v>95183907</v>
      </c>
      <c r="I8" s="148">
        <v>43014176</v>
      </c>
      <c r="J8" s="148">
        <v>72052979</v>
      </c>
      <c r="K8" s="148">
        <v>50418343</v>
      </c>
      <c r="L8" s="148">
        <v>84226870</v>
      </c>
      <c r="M8" s="148">
        <v>36430272</v>
      </c>
      <c r="N8" s="148">
        <v>84063453</v>
      </c>
      <c r="O8" s="148">
        <v>58010958</v>
      </c>
      <c r="P8" s="148"/>
      <c r="Q8" t="s">
        <v>118</v>
      </c>
      <c r="R8" s="148">
        <f t="shared" si="1"/>
        <v>241008793</v>
      </c>
      <c r="S8" s="148">
        <f t="shared" si="2"/>
        <v>428217051</v>
      </c>
      <c r="T8" s="148">
        <f t="shared" si="3"/>
        <v>95183907</v>
      </c>
      <c r="U8" s="148">
        <f t="shared" si="4"/>
        <v>58010958</v>
      </c>
    </row>
    <row r="9" spans="1:60" x14ac:dyDescent="0.3">
      <c r="A9" t="s">
        <v>111</v>
      </c>
      <c r="B9" s="148">
        <v>150931206</v>
      </c>
      <c r="C9" s="148">
        <v>152598416</v>
      </c>
      <c r="D9" s="148">
        <v>56520479</v>
      </c>
      <c r="E9" s="148">
        <v>150875620</v>
      </c>
      <c r="F9" s="148">
        <v>158897342</v>
      </c>
      <c r="G9" s="148">
        <v>47968431</v>
      </c>
      <c r="H9" s="148">
        <v>144286858</v>
      </c>
      <c r="I9" s="148">
        <v>68946965</v>
      </c>
      <c r="J9" s="148">
        <v>163144869</v>
      </c>
      <c r="K9" s="148">
        <v>186000496</v>
      </c>
      <c r="L9" s="148">
        <v>44946694</v>
      </c>
      <c r="M9" s="148">
        <v>307242932</v>
      </c>
      <c r="N9" s="148">
        <v>68766314</v>
      </c>
      <c r="O9" s="148">
        <v>179626360</v>
      </c>
      <c r="P9" s="148"/>
      <c r="Q9" t="s">
        <v>111</v>
      </c>
      <c r="R9" s="148">
        <f t="shared" si="1"/>
        <v>862078352</v>
      </c>
      <c r="S9" s="148">
        <f t="shared" si="2"/>
        <v>1018674630</v>
      </c>
      <c r="T9" s="148">
        <f t="shared" si="3"/>
        <v>144286858</v>
      </c>
      <c r="U9" s="148">
        <f t="shared" si="4"/>
        <v>179626360</v>
      </c>
    </row>
    <row r="10" spans="1:60" x14ac:dyDescent="0.3">
      <c r="A10" t="s">
        <v>114</v>
      </c>
      <c r="B10" s="148">
        <v>33552997</v>
      </c>
      <c r="C10" s="148">
        <v>37505137</v>
      </c>
      <c r="D10" s="148">
        <v>61289179</v>
      </c>
      <c r="E10" s="148">
        <v>47333589</v>
      </c>
      <c r="F10" s="148">
        <v>63371849</v>
      </c>
      <c r="G10" s="148">
        <v>58795014</v>
      </c>
      <c r="H10" s="148">
        <v>52678336</v>
      </c>
      <c r="I10" s="148">
        <v>50082602</v>
      </c>
      <c r="J10" s="148">
        <v>48402683</v>
      </c>
      <c r="K10" s="148">
        <v>53022971</v>
      </c>
      <c r="L10" s="148">
        <v>59573116</v>
      </c>
      <c r="M10" s="148">
        <v>66263199</v>
      </c>
      <c r="N10" s="148">
        <v>52235396</v>
      </c>
      <c r="O10" s="148">
        <v>56684869</v>
      </c>
      <c r="P10" s="148"/>
      <c r="Q10" t="s">
        <v>114</v>
      </c>
      <c r="R10" s="148">
        <f t="shared" si="1"/>
        <v>354526101</v>
      </c>
      <c r="S10" s="148">
        <f t="shared" si="2"/>
        <v>386264836</v>
      </c>
      <c r="T10" s="148">
        <f t="shared" si="3"/>
        <v>52678336</v>
      </c>
      <c r="U10" s="148">
        <f t="shared" si="4"/>
        <v>56684869</v>
      </c>
    </row>
    <row r="11" spans="1:60" x14ac:dyDescent="0.3">
      <c r="A11" t="s">
        <v>104</v>
      </c>
      <c r="B11" s="148">
        <v>4033730271</v>
      </c>
      <c r="C11" s="148">
        <v>2655799073</v>
      </c>
      <c r="D11" s="148">
        <v>3037894818</v>
      </c>
      <c r="E11" s="148">
        <v>3831423017</v>
      </c>
      <c r="F11" s="148">
        <v>3925252623</v>
      </c>
      <c r="G11" s="148">
        <v>3136981197</v>
      </c>
      <c r="H11" s="148">
        <v>3075568346</v>
      </c>
      <c r="I11" s="148">
        <v>4647810557</v>
      </c>
      <c r="J11" s="148">
        <v>2643186748</v>
      </c>
      <c r="K11" s="148">
        <v>3258823311</v>
      </c>
      <c r="L11" s="148">
        <v>2942575167</v>
      </c>
      <c r="M11" s="148">
        <v>3038079586</v>
      </c>
      <c r="N11" s="148">
        <v>2450662089</v>
      </c>
      <c r="O11" s="148">
        <v>2983162015</v>
      </c>
      <c r="P11" s="148"/>
      <c r="Q11" t="s">
        <v>104</v>
      </c>
      <c r="R11" s="148">
        <f t="shared" si="1"/>
        <v>23696649345</v>
      </c>
      <c r="S11" s="148">
        <f t="shared" si="2"/>
        <v>21964299473</v>
      </c>
      <c r="T11" s="148">
        <f t="shared" si="3"/>
        <v>3075568346</v>
      </c>
      <c r="U11" s="148">
        <f t="shared" si="4"/>
        <v>2983162015</v>
      </c>
    </row>
    <row r="12" spans="1:60" x14ac:dyDescent="0.3">
      <c r="A12" t="s">
        <v>109</v>
      </c>
      <c r="B12" s="148">
        <v>476096524</v>
      </c>
      <c r="C12" s="148">
        <v>412910540</v>
      </c>
      <c r="D12" s="148">
        <v>616460816</v>
      </c>
      <c r="E12" s="148">
        <v>702862752</v>
      </c>
      <c r="F12" s="148">
        <v>436314559</v>
      </c>
      <c r="G12" s="148">
        <v>472375156</v>
      </c>
      <c r="H12" s="148">
        <v>550059213</v>
      </c>
      <c r="I12" s="148">
        <v>602219422</v>
      </c>
      <c r="J12" s="148">
        <v>495143349</v>
      </c>
      <c r="K12" s="148">
        <v>744654775</v>
      </c>
      <c r="L12" s="148">
        <v>667158264</v>
      </c>
      <c r="M12" s="148">
        <v>576069767</v>
      </c>
      <c r="N12" s="148">
        <v>556226208</v>
      </c>
      <c r="O12" s="148">
        <v>502568485</v>
      </c>
      <c r="P12" s="148"/>
      <c r="Q12" t="s">
        <v>109</v>
      </c>
      <c r="R12" s="148">
        <f t="shared" si="1"/>
        <v>3667079560</v>
      </c>
      <c r="S12" s="148">
        <f t="shared" si="2"/>
        <v>4144040270</v>
      </c>
      <c r="T12" s="148">
        <f t="shared" si="3"/>
        <v>550059213</v>
      </c>
      <c r="U12" s="148">
        <f t="shared" si="4"/>
        <v>502568485</v>
      </c>
    </row>
    <row r="13" spans="1:60" x14ac:dyDescent="0.3">
      <c r="A13" t="s">
        <v>128</v>
      </c>
      <c r="B13" s="148">
        <v>1392385</v>
      </c>
      <c r="C13" s="148">
        <v>1348875</v>
      </c>
      <c r="D13" s="148">
        <v>1129347</v>
      </c>
      <c r="E13" s="148">
        <v>899281</v>
      </c>
      <c r="F13" s="148">
        <v>745395</v>
      </c>
      <c r="G13" s="148">
        <v>2527283</v>
      </c>
      <c r="H13" s="148">
        <v>1215782</v>
      </c>
      <c r="I13" s="148">
        <v>1418178</v>
      </c>
      <c r="J13" s="148">
        <v>2847367</v>
      </c>
      <c r="K13" s="148">
        <v>1456400</v>
      </c>
      <c r="L13" s="148">
        <v>973566</v>
      </c>
      <c r="M13" s="148">
        <v>2719453</v>
      </c>
      <c r="N13" s="148">
        <v>1726836</v>
      </c>
      <c r="O13" s="148">
        <v>2350241</v>
      </c>
      <c r="Q13" t="s">
        <v>128</v>
      </c>
      <c r="R13" s="148">
        <f t="shared" si="1"/>
        <v>9258348</v>
      </c>
      <c r="S13" s="148">
        <f t="shared" si="2"/>
        <v>13492041</v>
      </c>
      <c r="T13" s="148">
        <f t="shared" si="3"/>
        <v>1215782</v>
      </c>
      <c r="U13" s="148">
        <f t="shared" si="4"/>
        <v>2350241</v>
      </c>
    </row>
    <row r="14" spans="1:60" x14ac:dyDescent="0.3">
      <c r="A14" t="s">
        <v>117</v>
      </c>
      <c r="B14" s="148">
        <v>58924316</v>
      </c>
      <c r="C14" s="148">
        <v>34227762</v>
      </c>
      <c r="D14" s="148">
        <v>55383007</v>
      </c>
      <c r="E14" s="148">
        <v>34665425</v>
      </c>
      <c r="F14" s="148">
        <v>63865840</v>
      </c>
      <c r="G14" s="148">
        <v>62646057</v>
      </c>
      <c r="H14" s="148">
        <v>46032490</v>
      </c>
      <c r="I14" s="148">
        <v>41904853</v>
      </c>
      <c r="J14" s="148">
        <v>41018426</v>
      </c>
      <c r="K14" s="148">
        <v>56317472</v>
      </c>
      <c r="L14" s="148">
        <v>71175758</v>
      </c>
      <c r="M14" s="148">
        <v>143731854</v>
      </c>
      <c r="N14" s="148">
        <v>60212719</v>
      </c>
      <c r="O14" s="148">
        <v>51580864</v>
      </c>
      <c r="P14" s="148"/>
      <c r="Q14" t="s">
        <v>117</v>
      </c>
      <c r="R14" s="148">
        <f t="shared" si="1"/>
        <v>355744897</v>
      </c>
      <c r="S14" s="148">
        <f t="shared" si="2"/>
        <v>465941946</v>
      </c>
      <c r="T14" s="148">
        <f t="shared" si="3"/>
        <v>46032490</v>
      </c>
      <c r="U14" s="148">
        <f t="shared" si="4"/>
        <v>51580864</v>
      </c>
    </row>
    <row r="15" spans="1:60" x14ac:dyDescent="0.3">
      <c r="A15" t="s">
        <v>113</v>
      </c>
      <c r="B15" s="148">
        <v>42796206</v>
      </c>
      <c r="C15" s="148">
        <v>84311979</v>
      </c>
      <c r="D15" s="148">
        <v>84424534</v>
      </c>
      <c r="E15" s="148">
        <v>67606292</v>
      </c>
      <c r="F15" s="148">
        <v>97936483</v>
      </c>
      <c r="G15" s="148">
        <v>57343757</v>
      </c>
      <c r="H15" s="148">
        <v>110615270</v>
      </c>
      <c r="I15" s="148">
        <v>70264162</v>
      </c>
      <c r="J15" s="148">
        <v>57237867</v>
      </c>
      <c r="K15" s="148">
        <v>61104983</v>
      </c>
      <c r="L15" s="148">
        <v>17586297</v>
      </c>
      <c r="M15" s="148">
        <v>157668902</v>
      </c>
      <c r="N15" s="148">
        <v>71236183</v>
      </c>
      <c r="O15" s="148">
        <v>74705708</v>
      </c>
      <c r="P15" s="148"/>
      <c r="Q15" t="s">
        <v>113</v>
      </c>
      <c r="R15" s="148">
        <f t="shared" si="1"/>
        <v>545034521</v>
      </c>
      <c r="S15" s="148">
        <f t="shared" si="2"/>
        <v>509804102</v>
      </c>
      <c r="T15" s="148">
        <f t="shared" si="3"/>
        <v>110615270</v>
      </c>
      <c r="U15" s="148">
        <f t="shared" si="4"/>
        <v>74705708</v>
      </c>
    </row>
    <row r="16" spans="1:60" x14ac:dyDescent="0.3">
      <c r="A16" t="s">
        <v>105</v>
      </c>
      <c r="B16" s="148">
        <v>1515005506</v>
      </c>
      <c r="C16" s="148">
        <v>977780750</v>
      </c>
      <c r="D16" s="148">
        <v>1373225630</v>
      </c>
      <c r="E16" s="148">
        <v>1248074070</v>
      </c>
      <c r="F16" s="148">
        <v>1637249349</v>
      </c>
      <c r="G16" s="148">
        <v>1351214550</v>
      </c>
      <c r="H16" s="148">
        <v>1193828156</v>
      </c>
      <c r="I16" s="148">
        <v>1071041142</v>
      </c>
      <c r="J16" s="148">
        <v>1424222915</v>
      </c>
      <c r="K16" s="148">
        <v>1759301414</v>
      </c>
      <c r="L16" s="148">
        <v>1387406069</v>
      </c>
      <c r="M16" s="148">
        <v>1762785143</v>
      </c>
      <c r="N16" s="148">
        <v>1213263412</v>
      </c>
      <c r="O16" s="148">
        <v>1180514722</v>
      </c>
      <c r="P16" s="148"/>
      <c r="Q16" t="s">
        <v>105</v>
      </c>
      <c r="R16" s="148">
        <f t="shared" si="1"/>
        <v>9296378011</v>
      </c>
      <c r="S16" s="148">
        <f t="shared" si="2"/>
        <v>9798534817</v>
      </c>
      <c r="T16" s="148">
        <f t="shared" si="3"/>
        <v>1193828156</v>
      </c>
      <c r="U16" s="148">
        <f t="shared" si="4"/>
        <v>1180514722</v>
      </c>
    </row>
    <row r="17" spans="1:37" x14ac:dyDescent="0.3">
      <c r="A17" t="s">
        <v>127</v>
      </c>
      <c r="B17" s="148">
        <v>12339007</v>
      </c>
      <c r="C17" s="148">
        <v>8436155</v>
      </c>
      <c r="D17" s="148">
        <v>5311412</v>
      </c>
      <c r="E17" s="148">
        <v>5503468</v>
      </c>
      <c r="F17" s="148">
        <v>4596018</v>
      </c>
      <c r="G17" s="148">
        <v>4413713</v>
      </c>
      <c r="H17" s="148">
        <v>5003642</v>
      </c>
      <c r="I17" s="148">
        <v>11587046</v>
      </c>
      <c r="J17" s="148">
        <v>4633202</v>
      </c>
      <c r="K17" s="148">
        <v>4340394</v>
      </c>
      <c r="L17" s="148">
        <v>5190342</v>
      </c>
      <c r="M17" s="148">
        <v>4792983</v>
      </c>
      <c r="N17" s="148">
        <v>3859115</v>
      </c>
      <c r="O17" s="148">
        <v>3954175</v>
      </c>
      <c r="P17" s="148"/>
      <c r="Q17" t="s">
        <v>127</v>
      </c>
      <c r="R17" s="148">
        <f t="shared" si="1"/>
        <v>45603415</v>
      </c>
      <c r="S17" s="148">
        <f t="shared" si="2"/>
        <v>38357257</v>
      </c>
      <c r="T17" s="148">
        <f t="shared" si="3"/>
        <v>5003642</v>
      </c>
      <c r="U17" s="148">
        <f t="shared" si="4"/>
        <v>3954175</v>
      </c>
    </row>
    <row r="18" spans="1:37" x14ac:dyDescent="0.3">
      <c r="A18" t="s">
        <v>112</v>
      </c>
      <c r="B18" s="148">
        <v>25624432</v>
      </c>
      <c r="C18" s="148">
        <v>116244457</v>
      </c>
      <c r="D18" s="148">
        <v>208881207</v>
      </c>
      <c r="E18" s="148">
        <v>14739285</v>
      </c>
      <c r="F18" s="148">
        <v>114606715</v>
      </c>
      <c r="G18" s="148">
        <v>123485592</v>
      </c>
      <c r="H18" s="148">
        <v>104591473</v>
      </c>
      <c r="I18" s="148">
        <v>72497279</v>
      </c>
      <c r="J18" s="148">
        <v>161795735</v>
      </c>
      <c r="K18" s="148">
        <v>20767662</v>
      </c>
      <c r="L18" s="148">
        <v>240049213</v>
      </c>
      <c r="M18" s="148">
        <v>136917443</v>
      </c>
      <c r="N18" s="148">
        <v>74638341</v>
      </c>
      <c r="O18" s="148">
        <v>194358507</v>
      </c>
      <c r="P18" s="148"/>
      <c r="Q18" t="s">
        <v>112</v>
      </c>
      <c r="R18" s="148">
        <f t="shared" si="1"/>
        <v>708173161</v>
      </c>
      <c r="S18" s="148">
        <f t="shared" si="2"/>
        <v>901024180</v>
      </c>
      <c r="T18" s="148">
        <f t="shared" si="3"/>
        <v>104591473</v>
      </c>
      <c r="U18" s="148">
        <f t="shared" si="4"/>
        <v>194358507</v>
      </c>
    </row>
    <row r="19" spans="1:37" x14ac:dyDescent="0.3">
      <c r="A19" t="s">
        <v>124</v>
      </c>
      <c r="B19" s="148">
        <v>10767202</v>
      </c>
      <c r="C19" s="148">
        <v>11768986</v>
      </c>
      <c r="D19" s="148">
        <v>27451223</v>
      </c>
      <c r="E19" s="148">
        <v>21239047</v>
      </c>
      <c r="F19" s="148">
        <v>20914302</v>
      </c>
      <c r="G19" s="148">
        <v>18655231</v>
      </c>
      <c r="H19" s="148">
        <v>15090539</v>
      </c>
      <c r="I19" s="148">
        <v>11023689</v>
      </c>
      <c r="J19" s="148">
        <v>13522516</v>
      </c>
      <c r="K19" s="148">
        <v>12030788</v>
      </c>
      <c r="L19" s="148">
        <v>15581523</v>
      </c>
      <c r="M19" s="148">
        <v>13455231</v>
      </c>
      <c r="N19" s="148">
        <v>11376217</v>
      </c>
      <c r="O19" s="148">
        <v>15385308</v>
      </c>
      <c r="P19" s="148"/>
      <c r="Q19" t="s">
        <v>124</v>
      </c>
      <c r="R19" s="148">
        <f t="shared" si="1"/>
        <v>125886530</v>
      </c>
      <c r="S19" s="148">
        <f t="shared" si="2"/>
        <v>92375272</v>
      </c>
      <c r="T19" s="148">
        <f t="shared" si="3"/>
        <v>15090539</v>
      </c>
      <c r="U19" s="148">
        <f t="shared" si="4"/>
        <v>15385308</v>
      </c>
    </row>
    <row r="20" spans="1:37" x14ac:dyDescent="0.3">
      <c r="A20" t="s">
        <v>107</v>
      </c>
      <c r="B20" s="148">
        <v>674911418</v>
      </c>
      <c r="C20" s="148">
        <v>616172606</v>
      </c>
      <c r="D20" s="148">
        <v>851383861</v>
      </c>
      <c r="E20" s="148">
        <v>479050285</v>
      </c>
      <c r="F20" s="148">
        <v>598869462</v>
      </c>
      <c r="G20" s="148">
        <v>618943430</v>
      </c>
      <c r="H20" s="148">
        <v>593578631</v>
      </c>
      <c r="I20" s="148">
        <v>441559727</v>
      </c>
      <c r="J20" s="148">
        <v>589813072</v>
      </c>
      <c r="K20" s="148">
        <v>724767618</v>
      </c>
      <c r="L20" s="148">
        <v>528465746</v>
      </c>
      <c r="M20" s="148">
        <v>678737142</v>
      </c>
      <c r="N20" s="148">
        <v>537492065</v>
      </c>
      <c r="O20" s="148">
        <v>547675579</v>
      </c>
      <c r="P20" s="148"/>
      <c r="Q20" t="s">
        <v>107</v>
      </c>
      <c r="R20" s="148">
        <f t="shared" si="1"/>
        <v>4432909693</v>
      </c>
      <c r="S20" s="148">
        <f t="shared" si="2"/>
        <v>4048510949</v>
      </c>
      <c r="T20" s="148">
        <f t="shared" si="3"/>
        <v>593578631</v>
      </c>
      <c r="U20" s="148">
        <f t="shared" si="4"/>
        <v>547675579</v>
      </c>
    </row>
    <row r="21" spans="1:37" x14ac:dyDescent="0.3">
      <c r="A21" t="s">
        <v>122</v>
      </c>
      <c r="B21" s="148">
        <v>10100602</v>
      </c>
      <c r="C21" s="148">
        <v>7541100</v>
      </c>
      <c r="D21" s="148">
        <v>53126447</v>
      </c>
      <c r="E21" s="148">
        <v>41197780</v>
      </c>
      <c r="F21" s="148">
        <v>45295316</v>
      </c>
      <c r="G21" s="148">
        <v>39715988</v>
      </c>
      <c r="H21" s="148">
        <v>6264706</v>
      </c>
      <c r="I21" s="148">
        <v>28970799</v>
      </c>
      <c r="J21" s="148">
        <v>14616250</v>
      </c>
      <c r="K21" s="148">
        <v>25959730</v>
      </c>
      <c r="L21" s="148">
        <v>28057636</v>
      </c>
      <c r="M21" s="148">
        <v>59691620</v>
      </c>
      <c r="N21" s="148">
        <v>25789246</v>
      </c>
      <c r="O21" s="148">
        <v>25927886</v>
      </c>
      <c r="P21" s="148"/>
      <c r="Q21" t="s">
        <v>122</v>
      </c>
      <c r="R21" s="148">
        <f t="shared" si="1"/>
        <v>203241939</v>
      </c>
      <c r="S21" s="148">
        <f t="shared" si="2"/>
        <v>209013167</v>
      </c>
      <c r="T21" s="148">
        <f t="shared" si="3"/>
        <v>6264706</v>
      </c>
      <c r="U21" s="148">
        <f t="shared" si="4"/>
        <v>25927886</v>
      </c>
    </row>
    <row r="22" spans="1:37" x14ac:dyDescent="0.3">
      <c r="A22" t="s">
        <v>108</v>
      </c>
      <c r="B22" s="148">
        <v>468713414</v>
      </c>
      <c r="C22" s="148">
        <v>425770322</v>
      </c>
      <c r="D22" s="148">
        <v>509301311</v>
      </c>
      <c r="E22" s="148">
        <v>531898391</v>
      </c>
      <c r="F22" s="148">
        <v>524484973</v>
      </c>
      <c r="G22" s="148">
        <v>523218728</v>
      </c>
      <c r="H22" s="148">
        <v>453136428</v>
      </c>
      <c r="I22" s="148">
        <v>417382463</v>
      </c>
      <c r="J22" s="148">
        <v>419381007</v>
      </c>
      <c r="K22" s="148">
        <v>494539493</v>
      </c>
      <c r="L22" s="148">
        <v>520496945</v>
      </c>
      <c r="M22" s="148">
        <v>469800085</v>
      </c>
      <c r="N22" s="148">
        <v>389506193</v>
      </c>
      <c r="O22" s="148">
        <v>471561831</v>
      </c>
      <c r="P22" s="148"/>
      <c r="Q22" t="s">
        <v>108</v>
      </c>
      <c r="R22" s="148">
        <f t="shared" si="1"/>
        <v>3436523567</v>
      </c>
      <c r="S22" s="148">
        <f t="shared" si="2"/>
        <v>3182668017</v>
      </c>
      <c r="T22" s="148">
        <f t="shared" si="3"/>
        <v>453136428</v>
      </c>
      <c r="U22" s="148">
        <f t="shared" si="4"/>
        <v>471561831</v>
      </c>
    </row>
    <row r="23" spans="1:37" x14ac:dyDescent="0.3">
      <c r="A23" t="s">
        <v>121</v>
      </c>
      <c r="B23" s="148">
        <v>58697374</v>
      </c>
      <c r="C23" s="148">
        <v>56288722</v>
      </c>
      <c r="D23" s="148">
        <v>16785437</v>
      </c>
      <c r="E23" s="148">
        <v>13533966</v>
      </c>
      <c r="F23" s="148">
        <v>16398469</v>
      </c>
      <c r="G23" s="148">
        <v>18000031</v>
      </c>
      <c r="H23" s="148">
        <v>13677935</v>
      </c>
      <c r="I23" s="148">
        <v>14566747</v>
      </c>
      <c r="J23" s="148">
        <v>8189260</v>
      </c>
      <c r="K23" s="148">
        <v>14158745</v>
      </c>
      <c r="L23" s="148">
        <v>8651335</v>
      </c>
      <c r="M23" s="148">
        <v>9422576</v>
      </c>
      <c r="N23" s="148">
        <v>9329075</v>
      </c>
      <c r="O23" s="148">
        <v>9812647</v>
      </c>
      <c r="P23" s="148"/>
      <c r="Q23" t="s">
        <v>121</v>
      </c>
      <c r="R23" s="148">
        <f t="shared" si="1"/>
        <v>193381934</v>
      </c>
      <c r="S23" s="148">
        <f t="shared" si="2"/>
        <v>74130385</v>
      </c>
      <c r="T23" s="148">
        <f t="shared" si="3"/>
        <v>13677935</v>
      </c>
      <c r="U23" s="148">
        <f t="shared" si="4"/>
        <v>9812647</v>
      </c>
    </row>
    <row r="24" spans="1:37" x14ac:dyDescent="0.3">
      <c r="A24" t="s">
        <v>120</v>
      </c>
      <c r="B24" s="148">
        <v>14765540</v>
      </c>
      <c r="C24" s="148">
        <v>11549369</v>
      </c>
      <c r="D24" s="148">
        <v>78895994</v>
      </c>
      <c r="E24" s="148">
        <v>12717273</v>
      </c>
      <c r="F24" s="148">
        <v>65314781</v>
      </c>
      <c r="G24" s="148">
        <v>25454958</v>
      </c>
      <c r="H24" s="148">
        <v>29118862</v>
      </c>
      <c r="I24" s="148">
        <v>12840436</v>
      </c>
      <c r="J24" s="148">
        <v>18753138</v>
      </c>
      <c r="K24" s="148">
        <v>15070290</v>
      </c>
      <c r="L24" s="148">
        <v>23328372</v>
      </c>
      <c r="M24" s="148">
        <v>12751628</v>
      </c>
      <c r="N24" s="148">
        <v>34965226</v>
      </c>
      <c r="O24" s="148">
        <v>47249571</v>
      </c>
      <c r="P24" s="148"/>
      <c r="Q24" t="s">
        <v>120</v>
      </c>
      <c r="R24" s="148">
        <f t="shared" si="1"/>
        <v>237816777</v>
      </c>
      <c r="S24" s="148">
        <f t="shared" si="2"/>
        <v>164958661</v>
      </c>
      <c r="T24" s="148">
        <f t="shared" si="3"/>
        <v>29118862</v>
      </c>
      <c r="U24" s="148">
        <f t="shared" si="4"/>
        <v>47249571</v>
      </c>
    </row>
    <row r="25" spans="1:37" x14ac:dyDescent="0.3">
      <c r="A25" t="s">
        <v>115</v>
      </c>
      <c r="B25" s="148">
        <v>58407338</v>
      </c>
      <c r="C25" s="148">
        <v>50760892</v>
      </c>
      <c r="D25" s="148">
        <v>53670639</v>
      </c>
      <c r="E25" s="148">
        <v>46183055</v>
      </c>
      <c r="F25" s="148">
        <v>58572717</v>
      </c>
      <c r="G25" s="148">
        <v>50188385</v>
      </c>
      <c r="H25" s="148">
        <v>56617128</v>
      </c>
      <c r="I25" s="148">
        <v>52599625</v>
      </c>
      <c r="J25" s="148">
        <v>46079135</v>
      </c>
      <c r="K25" s="148">
        <v>40450789</v>
      </c>
      <c r="L25" s="148">
        <v>49228756</v>
      </c>
      <c r="M25" s="148">
        <v>50221435</v>
      </c>
      <c r="N25" s="148">
        <v>47140347</v>
      </c>
      <c r="O25" s="148">
        <v>45556434</v>
      </c>
      <c r="P25" s="148"/>
      <c r="Q25" t="s">
        <v>115</v>
      </c>
      <c r="R25" s="148">
        <f t="shared" si="1"/>
        <v>374400154</v>
      </c>
      <c r="S25" s="148">
        <f t="shared" si="2"/>
        <v>331276521</v>
      </c>
      <c r="T25" s="148">
        <f t="shared" si="3"/>
        <v>56617128</v>
      </c>
      <c r="U25" s="148">
        <f t="shared" si="4"/>
        <v>45556434</v>
      </c>
    </row>
    <row r="26" spans="1:37" x14ac:dyDescent="0.3">
      <c r="A26" t="s">
        <v>129</v>
      </c>
      <c r="B26" s="148">
        <v>378285793</v>
      </c>
      <c r="C26" s="148">
        <v>343736306</v>
      </c>
      <c r="D26" s="148">
        <v>450369837</v>
      </c>
      <c r="E26" s="148">
        <v>303151513</v>
      </c>
      <c r="F26" s="148">
        <v>432256443</v>
      </c>
      <c r="G26" s="148">
        <v>387179522</v>
      </c>
      <c r="H26" s="148">
        <v>489136241</v>
      </c>
      <c r="I26" s="148">
        <v>442292599</v>
      </c>
      <c r="J26" s="148">
        <v>308182967</v>
      </c>
      <c r="K26" s="148">
        <v>392031458</v>
      </c>
      <c r="L26" s="148">
        <v>390059672</v>
      </c>
      <c r="M26" s="148">
        <v>365878513</v>
      </c>
      <c r="N26" s="148">
        <v>317307053</v>
      </c>
      <c r="O26" s="148">
        <v>303935596</v>
      </c>
      <c r="P26" s="148"/>
      <c r="Q26" t="s">
        <v>129</v>
      </c>
      <c r="R26" s="148">
        <f t="shared" si="1"/>
        <v>2784115655</v>
      </c>
      <c r="S26" s="148">
        <f t="shared" si="2"/>
        <v>2519687858</v>
      </c>
      <c r="T26" s="148">
        <f t="shared" si="3"/>
        <v>489136241</v>
      </c>
      <c r="U26" s="148">
        <f t="shared" si="4"/>
        <v>303935596</v>
      </c>
    </row>
    <row r="27" spans="1:37" x14ac:dyDescent="0.3">
      <c r="A27" t="s">
        <v>116</v>
      </c>
      <c r="B27" s="148">
        <v>59809268</v>
      </c>
      <c r="C27" s="148">
        <v>48487831</v>
      </c>
      <c r="D27" s="148">
        <v>58597084</v>
      </c>
      <c r="E27" s="148">
        <v>73493504</v>
      </c>
      <c r="F27" s="148">
        <v>66639672</v>
      </c>
      <c r="G27" s="148">
        <v>57407366</v>
      </c>
      <c r="H27" s="148">
        <v>56165902</v>
      </c>
      <c r="I27" s="148">
        <v>52290152</v>
      </c>
      <c r="J27" s="148">
        <v>60688075</v>
      </c>
      <c r="K27" s="148">
        <v>77819882</v>
      </c>
      <c r="L27" s="148">
        <v>62107924</v>
      </c>
      <c r="M27" s="148">
        <v>55787254</v>
      </c>
      <c r="N27" s="148">
        <v>27315547</v>
      </c>
      <c r="O27" s="148">
        <v>47627539</v>
      </c>
      <c r="P27" s="148"/>
      <c r="Q27" t="s">
        <v>116</v>
      </c>
      <c r="R27" s="148">
        <f t="shared" si="1"/>
        <v>420600627</v>
      </c>
      <c r="S27" s="148">
        <f t="shared" si="2"/>
        <v>383636373</v>
      </c>
      <c r="T27" s="148">
        <f t="shared" si="3"/>
        <v>56165902</v>
      </c>
      <c r="U27" s="148">
        <f t="shared" si="4"/>
        <v>47627539</v>
      </c>
    </row>
    <row r="28" spans="1:37" x14ac:dyDescent="0.3">
      <c r="A28" t="s">
        <v>125</v>
      </c>
      <c r="B28" s="148">
        <v>17860390</v>
      </c>
      <c r="C28" s="148">
        <v>3427541</v>
      </c>
      <c r="D28" s="148">
        <v>4087466</v>
      </c>
      <c r="E28" s="148">
        <v>2254493</v>
      </c>
      <c r="F28" s="148">
        <v>5148911</v>
      </c>
      <c r="G28" s="148">
        <v>14612617</v>
      </c>
      <c r="H28" s="148">
        <v>17435579</v>
      </c>
      <c r="I28" s="148">
        <v>12617945</v>
      </c>
      <c r="J28" s="148">
        <v>6327985</v>
      </c>
      <c r="K28" s="148">
        <v>7075051</v>
      </c>
      <c r="L28" s="148">
        <v>9696388</v>
      </c>
      <c r="M28" s="148">
        <v>16639847</v>
      </c>
      <c r="N28" s="148">
        <v>16989452</v>
      </c>
      <c r="O28" s="148">
        <v>20286039</v>
      </c>
      <c r="P28" s="148"/>
      <c r="Q28" t="s">
        <v>125</v>
      </c>
      <c r="R28" s="148">
        <f t="shared" si="1"/>
        <v>64826997</v>
      </c>
      <c r="S28" s="148">
        <f t="shared" si="2"/>
        <v>89632707</v>
      </c>
      <c r="T28" s="148">
        <f t="shared" si="3"/>
        <v>17435579</v>
      </c>
      <c r="U28" s="148">
        <f t="shared" si="4"/>
        <v>20286039</v>
      </c>
    </row>
    <row r="29" spans="1:37" x14ac:dyDescent="0.3">
      <c r="A29" t="s">
        <v>106</v>
      </c>
      <c r="B29" s="148">
        <v>603844157</v>
      </c>
      <c r="C29" s="148">
        <v>414331790</v>
      </c>
      <c r="D29" s="148">
        <v>740738001</v>
      </c>
      <c r="E29" s="148">
        <v>483018396</v>
      </c>
      <c r="F29" s="148">
        <v>2427893249</v>
      </c>
      <c r="G29" s="148">
        <v>929848951</v>
      </c>
      <c r="H29" s="148">
        <v>575208118</v>
      </c>
      <c r="I29" s="148">
        <v>646084441</v>
      </c>
      <c r="J29" s="148">
        <v>918837002</v>
      </c>
      <c r="K29" s="148">
        <v>604990200</v>
      </c>
      <c r="L29" s="148">
        <v>622856623</v>
      </c>
      <c r="M29" s="148">
        <v>920394070</v>
      </c>
      <c r="N29" s="148">
        <v>796845705</v>
      </c>
      <c r="O29" s="148">
        <v>647391558</v>
      </c>
      <c r="P29" s="148"/>
      <c r="Q29" t="s">
        <v>106</v>
      </c>
      <c r="R29" s="148">
        <f t="shared" si="1"/>
        <v>6174882662</v>
      </c>
      <c r="S29" s="148">
        <f t="shared" si="2"/>
        <v>5157399599</v>
      </c>
      <c r="T29" s="148">
        <f t="shared" si="3"/>
        <v>575208118</v>
      </c>
      <c r="U29" s="148">
        <f t="shared" si="4"/>
        <v>647391558</v>
      </c>
    </row>
    <row r="30" spans="1:37" x14ac:dyDescent="0.3">
      <c r="A30" t="s">
        <v>126</v>
      </c>
      <c r="B30" s="148">
        <v>4042142</v>
      </c>
      <c r="C30" s="148">
        <v>4257195</v>
      </c>
      <c r="D30" s="148">
        <v>6897261</v>
      </c>
      <c r="E30" s="148">
        <v>4832858</v>
      </c>
      <c r="F30" s="148">
        <v>9261359</v>
      </c>
      <c r="G30" s="148">
        <v>12667580</v>
      </c>
      <c r="H30" s="148">
        <v>14587383</v>
      </c>
      <c r="I30" s="148">
        <v>5738389</v>
      </c>
      <c r="J30" s="148">
        <v>5948900</v>
      </c>
      <c r="K30" s="148">
        <v>5130616</v>
      </c>
      <c r="L30" s="148">
        <v>6128593</v>
      </c>
      <c r="M30" s="148">
        <v>6764207</v>
      </c>
      <c r="N30" s="148">
        <v>5612735</v>
      </c>
      <c r="O30" s="148">
        <v>7271716</v>
      </c>
      <c r="P30" s="148"/>
      <c r="Q30" t="s">
        <v>126</v>
      </c>
      <c r="R30" s="148">
        <f t="shared" si="1"/>
        <v>56545778</v>
      </c>
      <c r="S30" s="148">
        <f t="shared" si="2"/>
        <v>42595156</v>
      </c>
      <c r="T30" s="148">
        <f t="shared" si="3"/>
        <v>14587383</v>
      </c>
      <c r="U30" s="148">
        <f t="shared" si="4"/>
        <v>7271716</v>
      </c>
    </row>
    <row r="31" spans="1:37" x14ac:dyDescent="0.3">
      <c r="A31" t="s">
        <v>119</v>
      </c>
      <c r="B31" s="148">
        <v>32580145</v>
      </c>
      <c r="C31" s="148">
        <v>23534567</v>
      </c>
      <c r="D31" s="148">
        <v>52396868</v>
      </c>
      <c r="E31" s="148">
        <v>53071101</v>
      </c>
      <c r="F31" s="148">
        <v>46419550</v>
      </c>
      <c r="G31" s="148">
        <v>31172864</v>
      </c>
      <c r="H31" s="148">
        <v>27671569</v>
      </c>
      <c r="I31" s="148">
        <v>37829273</v>
      </c>
      <c r="J31" s="148">
        <v>42516826</v>
      </c>
      <c r="K31" s="148">
        <v>30259704</v>
      </c>
      <c r="L31" s="148">
        <v>26810262</v>
      </c>
      <c r="M31" s="148">
        <v>22823705</v>
      </c>
      <c r="N31" s="148">
        <v>26570352</v>
      </c>
      <c r="O31" s="148">
        <v>28017489</v>
      </c>
      <c r="P31" s="148"/>
      <c r="Q31" t="s">
        <v>119</v>
      </c>
      <c r="R31" s="148">
        <f t="shared" si="1"/>
        <v>266846664</v>
      </c>
      <c r="S31" s="148">
        <f t="shared" si="2"/>
        <v>214827611</v>
      </c>
      <c r="T31" s="148">
        <f t="shared" si="3"/>
        <v>27671569</v>
      </c>
      <c r="U31" s="148">
        <f t="shared" si="4"/>
        <v>28017489</v>
      </c>
    </row>
    <row r="32" spans="1:37" x14ac:dyDescent="0.3">
      <c r="B32" s="148"/>
      <c r="C32" s="148"/>
      <c r="E32" s="148"/>
      <c r="H32" s="148"/>
      <c r="I32" s="148"/>
      <c r="N32" s="148"/>
      <c r="O32" s="148"/>
      <c r="Q32" s="148"/>
      <c r="R32" s="148"/>
      <c r="T32" s="148"/>
      <c r="U32" s="148"/>
      <c r="V32" s="148"/>
      <c r="W32" s="148"/>
      <c r="X32" s="148"/>
      <c r="Y32" s="148"/>
      <c r="Z32" s="148"/>
      <c r="AA32" s="148"/>
      <c r="AB32" s="148"/>
      <c r="AC32" s="148"/>
      <c r="AD32" s="148"/>
      <c r="AE32" s="148"/>
      <c r="AF32" s="148"/>
      <c r="AG32" s="148"/>
      <c r="AH32" s="148"/>
      <c r="AI32" s="148"/>
      <c r="AJ32" s="148"/>
      <c r="AK32" s="148"/>
    </row>
    <row r="33" spans="4:14" ht="15" thickBot="1" x14ac:dyDescent="0.35">
      <c r="D33" s="152" t="s">
        <v>237</v>
      </c>
      <c r="E33" s="149"/>
      <c r="F33" s="158">
        <v>1000000</v>
      </c>
    </row>
    <row r="34" spans="4:14" x14ac:dyDescent="0.3">
      <c r="D34" s="270" t="s">
        <v>180</v>
      </c>
      <c r="E34" s="265" t="s">
        <v>264</v>
      </c>
      <c r="F34" s="266"/>
      <c r="G34" s="266"/>
      <c r="H34" s="266"/>
      <c r="I34" s="267"/>
      <c r="J34" s="262" t="s">
        <v>265</v>
      </c>
      <c r="K34" s="263"/>
      <c r="L34" s="263"/>
      <c r="M34" s="263"/>
      <c r="N34" s="263"/>
    </row>
    <row r="35" spans="4:14" ht="21" thickBot="1" x14ac:dyDescent="0.35">
      <c r="D35" s="271"/>
      <c r="E35" s="21">
        <v>2022</v>
      </c>
      <c r="F35" s="21">
        <v>2023</v>
      </c>
      <c r="G35" s="22" t="s">
        <v>181</v>
      </c>
      <c r="H35" s="21" t="s">
        <v>182</v>
      </c>
      <c r="I35" s="22" t="s">
        <v>183</v>
      </c>
      <c r="J35" s="23">
        <v>2022</v>
      </c>
      <c r="K35" s="23">
        <v>2023</v>
      </c>
      <c r="L35" s="24" t="s">
        <v>181</v>
      </c>
      <c r="M35" s="23" t="s">
        <v>182</v>
      </c>
      <c r="N35" s="24" t="s">
        <v>183</v>
      </c>
    </row>
    <row r="36" spans="4:14" ht="15" thickTop="1" x14ac:dyDescent="0.3">
      <c r="D36" t="s">
        <v>110</v>
      </c>
      <c r="E36" s="77">
        <f t="shared" ref="E36:E61" si="5">(VLOOKUP($D36,cuadro6,2,0))/1000000</f>
        <v>2723.9199619999999</v>
      </c>
      <c r="F36" s="77">
        <f t="shared" ref="F36:F61" si="6">(VLOOKUP($D36,cuadro6,3,0))/1000000</f>
        <v>2610.9965539999998</v>
      </c>
      <c r="G36" s="26">
        <f t="shared" ref="G36:G61" si="7">+F36/E36-1</f>
        <v>-4.1456213682977583E-2</v>
      </c>
      <c r="H36" s="77">
        <f t="shared" ref="H36:H61" si="8">+F36-E36</f>
        <v>-112.92340800000011</v>
      </c>
      <c r="I36" s="26">
        <f t="shared" ref="I36:I61" si="9">+F36/$F$62</f>
        <v>4.4320460837412083E-2</v>
      </c>
      <c r="J36" s="78">
        <f t="shared" ref="J36:J61" si="10">(VLOOKUP($D36,cuadro6,4,0))/1000000</f>
        <v>391.40606200000002</v>
      </c>
      <c r="K36" s="78">
        <f t="shared" ref="K36:K61" si="11">(VLOOKUP($D36,cuadro6,5,0))/1000000</f>
        <v>354.32780600000001</v>
      </c>
      <c r="L36" s="155">
        <f t="shared" ref="L36:L62" si="12">+K36/J36-1</f>
        <v>-9.4730919113868994E-2</v>
      </c>
      <c r="M36" s="156">
        <f t="shared" ref="M36:M62" si="13">+K36-J36</f>
        <v>-37.07825600000001</v>
      </c>
      <c r="N36" s="155">
        <f t="shared" ref="N36:N61" si="14">+K36/$K$62</f>
        <v>4.4975566768931316E-2</v>
      </c>
    </row>
    <row r="37" spans="4:14" x14ac:dyDescent="0.3">
      <c r="D37" t="s">
        <v>123</v>
      </c>
      <c r="E37" s="77">
        <f t="shared" si="5"/>
        <v>132.83472499999999</v>
      </c>
      <c r="F37" s="77">
        <f t="shared" si="6"/>
        <v>121.405126</v>
      </c>
      <c r="G37" s="26">
        <f t="shared" si="7"/>
        <v>-8.604375851269308E-2</v>
      </c>
      <c r="H37" s="77">
        <f t="shared" si="8"/>
        <v>-11.429598999999996</v>
      </c>
      <c r="I37" s="26">
        <f t="shared" si="9"/>
        <v>2.0607959532159843E-3</v>
      </c>
      <c r="J37" s="78">
        <f t="shared" si="10"/>
        <v>19.240749000000001</v>
      </c>
      <c r="K37" s="78">
        <f t="shared" si="11"/>
        <v>18.684909999999999</v>
      </c>
      <c r="L37" s="155">
        <f t="shared" si="12"/>
        <v>-2.8888636299969517E-2</v>
      </c>
      <c r="M37" s="156">
        <f t="shared" si="13"/>
        <v>-0.55583900000000241</v>
      </c>
      <c r="N37" s="155">
        <f t="shared" si="14"/>
        <v>2.3717145621827726E-3</v>
      </c>
    </row>
    <row r="38" spans="4:14" x14ac:dyDescent="0.3">
      <c r="D38" t="s">
        <v>118</v>
      </c>
      <c r="E38" s="77">
        <f t="shared" si="5"/>
        <v>241.008793</v>
      </c>
      <c r="F38" s="77">
        <f t="shared" si="6"/>
        <v>428.21705100000003</v>
      </c>
      <c r="G38" s="26">
        <f t="shared" si="7"/>
        <v>0.77676941023475443</v>
      </c>
      <c r="H38" s="77">
        <f t="shared" si="8"/>
        <v>187.20825800000003</v>
      </c>
      <c r="I38" s="26">
        <f t="shared" si="9"/>
        <v>7.2687867050925245E-3</v>
      </c>
      <c r="J38" s="78">
        <f t="shared" si="10"/>
        <v>95.183907000000005</v>
      </c>
      <c r="K38" s="78">
        <f t="shared" si="11"/>
        <v>58.010958000000002</v>
      </c>
      <c r="L38" s="155">
        <f t="shared" si="12"/>
        <v>-0.39053817154196035</v>
      </c>
      <c r="M38" s="156">
        <f t="shared" si="13"/>
        <v>-37.172949000000003</v>
      </c>
      <c r="N38" s="155">
        <f t="shared" si="14"/>
        <v>7.3634517830042118E-3</v>
      </c>
    </row>
    <row r="39" spans="4:14" x14ac:dyDescent="0.3">
      <c r="D39" t="s">
        <v>111</v>
      </c>
      <c r="E39" s="77">
        <f t="shared" si="5"/>
        <v>862.078352</v>
      </c>
      <c r="F39" s="77">
        <f t="shared" si="6"/>
        <v>1018.67463</v>
      </c>
      <c r="G39" s="26">
        <f t="shared" si="7"/>
        <v>0.18164970461988816</v>
      </c>
      <c r="H39" s="77">
        <f t="shared" si="8"/>
        <v>156.59627799999998</v>
      </c>
      <c r="I39" s="26">
        <f t="shared" si="9"/>
        <v>1.7291531455992971E-2</v>
      </c>
      <c r="J39" s="78">
        <f t="shared" si="10"/>
        <v>144.286858</v>
      </c>
      <c r="K39" s="78">
        <f t="shared" si="11"/>
        <v>179.62636000000001</v>
      </c>
      <c r="L39" s="155">
        <f t="shared" si="12"/>
        <v>0.24492530012677949</v>
      </c>
      <c r="M39" s="156">
        <f t="shared" si="13"/>
        <v>35.33950200000001</v>
      </c>
      <c r="N39" s="155">
        <f t="shared" si="14"/>
        <v>2.2800348182778783E-2</v>
      </c>
    </row>
    <row r="40" spans="4:14" x14ac:dyDescent="0.3">
      <c r="D40" t="s">
        <v>114</v>
      </c>
      <c r="E40" s="77">
        <f t="shared" si="5"/>
        <v>354.52610099999998</v>
      </c>
      <c r="F40" s="77">
        <f t="shared" si="6"/>
        <v>386.264836</v>
      </c>
      <c r="G40" s="26">
        <f t="shared" si="7"/>
        <v>8.9524395835667958E-2</v>
      </c>
      <c r="H40" s="77">
        <f t="shared" si="8"/>
        <v>31.73873500000002</v>
      </c>
      <c r="I40" s="26">
        <f t="shared" si="9"/>
        <v>6.5566672275307039E-3</v>
      </c>
      <c r="J40" s="78">
        <f t="shared" si="10"/>
        <v>52.678336000000002</v>
      </c>
      <c r="K40" s="78">
        <f t="shared" si="11"/>
        <v>56.684868999999999</v>
      </c>
      <c r="L40" s="155">
        <f t="shared" si="12"/>
        <v>7.6056559569383397E-2</v>
      </c>
      <c r="M40" s="156">
        <f t="shared" si="13"/>
        <v>4.0065329999999975</v>
      </c>
      <c r="N40" s="155">
        <f t="shared" si="14"/>
        <v>7.1951285429109812E-3</v>
      </c>
    </row>
    <row r="41" spans="4:14" x14ac:dyDescent="0.3">
      <c r="D41" t="s">
        <v>104</v>
      </c>
      <c r="E41" s="77">
        <f t="shared" si="5"/>
        <v>23696.649345000002</v>
      </c>
      <c r="F41" s="77">
        <f t="shared" si="6"/>
        <v>21964.299472999999</v>
      </c>
      <c r="G41" s="26">
        <f t="shared" si="7"/>
        <v>-7.31052667733183E-2</v>
      </c>
      <c r="H41" s="77">
        <f t="shared" si="8"/>
        <v>-1732.3498720000025</v>
      </c>
      <c r="I41" s="26">
        <f t="shared" si="9"/>
        <v>0.37283384121015101</v>
      </c>
      <c r="J41" s="78">
        <f t="shared" si="10"/>
        <v>3075.568346</v>
      </c>
      <c r="K41" s="78">
        <f t="shared" si="11"/>
        <v>2983.1620149999999</v>
      </c>
      <c r="L41" s="155">
        <f t="shared" si="12"/>
        <v>-3.0045286140423899E-2</v>
      </c>
      <c r="M41" s="156">
        <f t="shared" si="13"/>
        <v>-92.406331000000137</v>
      </c>
      <c r="N41" s="155">
        <f t="shared" si="14"/>
        <v>0.3786589709196353</v>
      </c>
    </row>
    <row r="42" spans="4:14" x14ac:dyDescent="0.3">
      <c r="D42" t="s">
        <v>109</v>
      </c>
      <c r="E42" s="77">
        <f t="shared" si="5"/>
        <v>3667.0795600000001</v>
      </c>
      <c r="F42" s="77">
        <f t="shared" si="6"/>
        <v>4144.0402700000004</v>
      </c>
      <c r="G42" s="26">
        <f t="shared" si="7"/>
        <v>0.13006554730980535</v>
      </c>
      <c r="H42" s="77">
        <f t="shared" si="8"/>
        <v>476.96071000000029</v>
      </c>
      <c r="I42" s="26">
        <f t="shared" si="9"/>
        <v>7.0343170010630979E-2</v>
      </c>
      <c r="J42" s="78">
        <f t="shared" si="10"/>
        <v>550.059213</v>
      </c>
      <c r="K42" s="78">
        <f t="shared" si="11"/>
        <v>502.56848500000001</v>
      </c>
      <c r="L42" s="155">
        <f t="shared" si="12"/>
        <v>-8.6337483088388844E-2</v>
      </c>
      <c r="M42" s="156">
        <f t="shared" si="13"/>
        <v>-47.49072799999999</v>
      </c>
      <c r="N42" s="155">
        <f t="shared" si="14"/>
        <v>6.3792065060449016E-2</v>
      </c>
    </row>
    <row r="43" spans="4:14" x14ac:dyDescent="0.3">
      <c r="D43" t="s">
        <v>128</v>
      </c>
      <c r="E43" s="77">
        <f t="shared" si="5"/>
        <v>9.2583479999999998</v>
      </c>
      <c r="F43" s="77">
        <f t="shared" si="6"/>
        <v>13.492041</v>
      </c>
      <c r="G43" s="26">
        <f t="shared" si="7"/>
        <v>0.45728384804718947</v>
      </c>
      <c r="H43" s="77">
        <f t="shared" si="8"/>
        <v>4.2336930000000006</v>
      </c>
      <c r="I43" s="26">
        <f t="shared" si="9"/>
        <v>2.2902116582313123E-4</v>
      </c>
      <c r="J43" s="78">
        <f t="shared" si="10"/>
        <v>1.2157819999999999</v>
      </c>
      <c r="K43" s="78">
        <f t="shared" si="11"/>
        <v>2.350241</v>
      </c>
      <c r="L43" s="155">
        <f t="shared" si="12"/>
        <v>0.93311054119899794</v>
      </c>
      <c r="M43" s="156">
        <f t="shared" si="13"/>
        <v>1.1344590000000001</v>
      </c>
      <c r="N43" s="155">
        <f t="shared" si="14"/>
        <v>2.9832098759581939E-4</v>
      </c>
    </row>
    <row r="44" spans="4:14" x14ac:dyDescent="0.3">
      <c r="D44" t="s">
        <v>117</v>
      </c>
      <c r="E44" s="77">
        <f t="shared" si="5"/>
        <v>355.74489699999998</v>
      </c>
      <c r="F44" s="77">
        <f t="shared" si="6"/>
        <v>465.94194599999997</v>
      </c>
      <c r="G44" s="26">
        <f t="shared" si="7"/>
        <v>0.30976424378618694</v>
      </c>
      <c r="H44" s="77">
        <f t="shared" si="8"/>
        <v>110.19704899999999</v>
      </c>
      <c r="I44" s="26">
        <f t="shared" si="9"/>
        <v>7.9091493776826238E-3</v>
      </c>
      <c r="J44" s="78">
        <f t="shared" si="10"/>
        <v>46.032490000000003</v>
      </c>
      <c r="K44" s="78">
        <f t="shared" si="11"/>
        <v>51.580863999999998</v>
      </c>
      <c r="L44" s="155">
        <f t="shared" si="12"/>
        <v>0.12053169402741393</v>
      </c>
      <c r="M44" s="156">
        <f t="shared" si="13"/>
        <v>5.5483739999999955</v>
      </c>
      <c r="N44" s="155">
        <f t="shared" si="14"/>
        <v>6.5472665524623419E-3</v>
      </c>
    </row>
    <row r="45" spans="4:14" x14ac:dyDescent="0.3">
      <c r="D45" t="s">
        <v>113</v>
      </c>
      <c r="E45" s="77">
        <f t="shared" si="5"/>
        <v>545.03452100000004</v>
      </c>
      <c r="F45" s="77">
        <f t="shared" si="6"/>
        <v>509.804102</v>
      </c>
      <c r="G45" s="26">
        <f t="shared" si="7"/>
        <v>-6.463887633275256E-2</v>
      </c>
      <c r="H45" s="77">
        <f t="shared" si="8"/>
        <v>-35.23041900000004</v>
      </c>
      <c r="I45" s="26">
        <f t="shared" si="9"/>
        <v>8.6536892217756022E-3</v>
      </c>
      <c r="J45" s="78">
        <f t="shared" si="10"/>
        <v>110.61527</v>
      </c>
      <c r="K45" s="78">
        <f t="shared" si="11"/>
        <v>74.705708000000001</v>
      </c>
      <c r="L45" s="155">
        <f t="shared" si="12"/>
        <v>-0.32463476335590913</v>
      </c>
      <c r="M45" s="156">
        <f t="shared" si="13"/>
        <v>-35.909561999999994</v>
      </c>
      <c r="N45" s="155">
        <f t="shared" si="14"/>
        <v>9.482551189263104E-3</v>
      </c>
    </row>
    <row r="46" spans="4:14" x14ac:dyDescent="0.3">
      <c r="D46" t="s">
        <v>105</v>
      </c>
      <c r="E46" s="77">
        <f t="shared" si="5"/>
        <v>9296.3780110000007</v>
      </c>
      <c r="F46" s="77">
        <f t="shared" si="6"/>
        <v>9798.5348169999997</v>
      </c>
      <c r="G46" s="26">
        <f t="shared" si="7"/>
        <v>5.4016392772090249E-2</v>
      </c>
      <c r="H46" s="77">
        <f t="shared" si="8"/>
        <v>502.15680599999905</v>
      </c>
      <c r="I46" s="26">
        <f t="shared" si="9"/>
        <v>0.16632560389846737</v>
      </c>
      <c r="J46" s="78">
        <f t="shared" si="10"/>
        <v>1193.828156</v>
      </c>
      <c r="K46" s="78">
        <f t="shared" si="11"/>
        <v>1180.5147219999999</v>
      </c>
      <c r="L46" s="155">
        <f t="shared" si="12"/>
        <v>-1.115188474412232E-2</v>
      </c>
      <c r="M46" s="156">
        <f t="shared" si="13"/>
        <v>-13.313434000000143</v>
      </c>
      <c r="N46" s="155">
        <f t="shared" si="14"/>
        <v>0.14984519363692667</v>
      </c>
    </row>
    <row r="47" spans="4:14" x14ac:dyDescent="0.3">
      <c r="D47" t="s">
        <v>127</v>
      </c>
      <c r="E47" s="77">
        <f t="shared" si="5"/>
        <v>45.603414999999998</v>
      </c>
      <c r="F47" s="77">
        <f t="shared" si="6"/>
        <v>38.357256999999997</v>
      </c>
      <c r="G47" s="26">
        <f t="shared" si="7"/>
        <v>-0.15889507397636782</v>
      </c>
      <c r="H47" s="77">
        <f t="shared" si="8"/>
        <v>-7.2461580000000012</v>
      </c>
      <c r="I47" s="26">
        <f t="shared" si="9"/>
        <v>6.5109672553748251E-4</v>
      </c>
      <c r="J47" s="78">
        <f t="shared" si="10"/>
        <v>5.0036420000000001</v>
      </c>
      <c r="K47" s="78">
        <f t="shared" si="11"/>
        <v>3.9541750000000002</v>
      </c>
      <c r="L47" s="155">
        <f t="shared" si="12"/>
        <v>-0.20974062492880186</v>
      </c>
      <c r="M47" s="156">
        <f t="shared" si="13"/>
        <v>-1.0494669999999999</v>
      </c>
      <c r="N47" s="155">
        <f t="shared" si="14"/>
        <v>5.0191167251643529E-4</v>
      </c>
    </row>
    <row r="48" spans="4:14" x14ac:dyDescent="0.3">
      <c r="D48" t="s">
        <v>112</v>
      </c>
      <c r="E48" s="77">
        <f t="shared" si="5"/>
        <v>708.17316100000005</v>
      </c>
      <c r="F48" s="77">
        <f t="shared" si="6"/>
        <v>901.02418</v>
      </c>
      <c r="G48" s="26">
        <f t="shared" si="7"/>
        <v>0.2723218410701671</v>
      </c>
      <c r="H48" s="77">
        <f t="shared" si="8"/>
        <v>192.85101899999995</v>
      </c>
      <c r="I48" s="26">
        <f t="shared" si="9"/>
        <v>1.5294469394099145E-2</v>
      </c>
      <c r="J48" s="78">
        <f t="shared" si="10"/>
        <v>104.59147299999999</v>
      </c>
      <c r="K48" s="78">
        <f t="shared" si="11"/>
        <v>194.358507</v>
      </c>
      <c r="L48" s="155">
        <f t="shared" si="12"/>
        <v>0.85826340738121187</v>
      </c>
      <c r="M48" s="156">
        <f t="shared" si="13"/>
        <v>89.76703400000001</v>
      </c>
      <c r="N48" s="155">
        <f t="shared" si="14"/>
        <v>2.4670330300547466E-2</v>
      </c>
    </row>
    <row r="49" spans="4:14" x14ac:dyDescent="0.3">
      <c r="D49" t="s">
        <v>124</v>
      </c>
      <c r="E49" s="77">
        <f t="shared" si="5"/>
        <v>125.88652999999999</v>
      </c>
      <c r="F49" s="77">
        <f t="shared" si="6"/>
        <v>92.375271999999995</v>
      </c>
      <c r="G49" s="26">
        <f t="shared" si="7"/>
        <v>-0.26620209485478707</v>
      </c>
      <c r="H49" s="77">
        <f t="shared" si="8"/>
        <v>-33.511257999999998</v>
      </c>
      <c r="I49" s="26">
        <f t="shared" si="9"/>
        <v>1.5680275865355619E-3</v>
      </c>
      <c r="J49" s="78">
        <f t="shared" si="10"/>
        <v>15.090539</v>
      </c>
      <c r="K49" s="78">
        <f t="shared" si="11"/>
        <v>15.385308</v>
      </c>
      <c r="L49" s="155">
        <f t="shared" si="12"/>
        <v>1.9533364580284429E-2</v>
      </c>
      <c r="M49" s="156">
        <f t="shared" si="13"/>
        <v>0.2947690000000005</v>
      </c>
      <c r="N49" s="155">
        <f t="shared" si="14"/>
        <v>1.9528892045649197E-3</v>
      </c>
    </row>
    <row r="50" spans="4:14" x14ac:dyDescent="0.3">
      <c r="D50" t="s">
        <v>107</v>
      </c>
      <c r="E50" s="77">
        <f t="shared" si="5"/>
        <v>4432.9096929999996</v>
      </c>
      <c r="F50" s="77">
        <f t="shared" si="6"/>
        <v>4048.510949</v>
      </c>
      <c r="G50" s="26">
        <f t="shared" si="7"/>
        <v>-8.671476989639626E-2</v>
      </c>
      <c r="H50" s="77">
        <f t="shared" si="8"/>
        <v>-384.39874399999962</v>
      </c>
      <c r="I50" s="26">
        <f t="shared" si="9"/>
        <v>6.8721603898749747E-2</v>
      </c>
      <c r="J50" s="78">
        <f t="shared" si="10"/>
        <v>593.57863099999997</v>
      </c>
      <c r="K50" s="78">
        <f t="shared" si="11"/>
        <v>547.67557899999997</v>
      </c>
      <c r="L50" s="155">
        <f t="shared" si="12"/>
        <v>-7.7332723252970359E-2</v>
      </c>
      <c r="M50" s="156">
        <f t="shared" si="13"/>
        <v>-45.903052000000002</v>
      </c>
      <c r="N50" s="155">
        <f t="shared" si="14"/>
        <v>6.9517602496676809E-2</v>
      </c>
    </row>
    <row r="51" spans="4:14" x14ac:dyDescent="0.3">
      <c r="D51" t="s">
        <v>122</v>
      </c>
      <c r="E51" s="77">
        <f t="shared" si="5"/>
        <v>203.241939</v>
      </c>
      <c r="F51" s="77">
        <f t="shared" si="6"/>
        <v>209.01316700000001</v>
      </c>
      <c r="G51" s="26">
        <f t="shared" si="7"/>
        <v>2.8395851901412916E-2</v>
      </c>
      <c r="H51" s="77">
        <f t="shared" si="8"/>
        <v>5.7712280000000078</v>
      </c>
      <c r="I51" s="26">
        <f t="shared" si="9"/>
        <v>3.5479019948668122E-3</v>
      </c>
      <c r="J51" s="78">
        <f t="shared" si="10"/>
        <v>6.2647060000000003</v>
      </c>
      <c r="K51" s="78">
        <f t="shared" si="11"/>
        <v>25.927886000000001</v>
      </c>
      <c r="L51" s="155">
        <f t="shared" si="12"/>
        <v>3.1387235091319532</v>
      </c>
      <c r="M51" s="156">
        <f t="shared" si="13"/>
        <v>19.663180000000001</v>
      </c>
      <c r="N51" s="155">
        <f t="shared" si="14"/>
        <v>3.2910805988797831E-3</v>
      </c>
    </row>
    <row r="52" spans="4:14" x14ac:dyDescent="0.3">
      <c r="D52" t="s">
        <v>108</v>
      </c>
      <c r="E52" s="77">
        <f t="shared" si="5"/>
        <v>3436.5235670000002</v>
      </c>
      <c r="F52" s="77">
        <f t="shared" si="6"/>
        <v>3182.668017</v>
      </c>
      <c r="G52" s="26">
        <f t="shared" si="7"/>
        <v>-7.3869870248441161E-2</v>
      </c>
      <c r="H52" s="77">
        <f t="shared" si="8"/>
        <v>-253.85555000000022</v>
      </c>
      <c r="I52" s="26">
        <f t="shared" si="9"/>
        <v>5.4024319943982768E-2</v>
      </c>
      <c r="J52" s="78">
        <f t="shared" si="10"/>
        <v>453.13642800000002</v>
      </c>
      <c r="K52" s="78">
        <f t="shared" si="11"/>
        <v>471.56183099999998</v>
      </c>
      <c r="L52" s="155">
        <f t="shared" si="12"/>
        <v>4.0661932834055836E-2</v>
      </c>
      <c r="M52" s="156">
        <f t="shared" si="13"/>
        <v>18.42540299999996</v>
      </c>
      <c r="N52" s="155">
        <f t="shared" si="14"/>
        <v>5.9856325856119816E-2</v>
      </c>
    </row>
    <row r="53" spans="4:14" x14ac:dyDescent="0.3">
      <c r="D53" t="s">
        <v>121</v>
      </c>
      <c r="E53" s="77">
        <f t="shared" si="5"/>
        <v>193.381934</v>
      </c>
      <c r="F53" s="77">
        <f t="shared" si="6"/>
        <v>74.130385000000004</v>
      </c>
      <c r="G53" s="26">
        <f t="shared" si="7"/>
        <v>-0.61666333836541321</v>
      </c>
      <c r="H53" s="77">
        <f t="shared" si="8"/>
        <v>-119.251549</v>
      </c>
      <c r="I53" s="26">
        <f t="shared" si="9"/>
        <v>1.2583290545602078E-3</v>
      </c>
      <c r="J53" s="78">
        <f t="shared" si="10"/>
        <v>13.677935</v>
      </c>
      <c r="K53" s="78">
        <f t="shared" si="11"/>
        <v>9.8126470000000001</v>
      </c>
      <c r="L53" s="155">
        <f t="shared" si="12"/>
        <v>-0.28259294988607564</v>
      </c>
      <c r="M53" s="156">
        <f t="shared" si="13"/>
        <v>-3.8652879999999996</v>
      </c>
      <c r="N53" s="155">
        <f t="shared" si="14"/>
        <v>1.2455397314442029E-3</v>
      </c>
    </row>
    <row r="54" spans="4:14" x14ac:dyDescent="0.3">
      <c r="D54" t="s">
        <v>120</v>
      </c>
      <c r="E54" s="77">
        <f t="shared" si="5"/>
        <v>237.816777</v>
      </c>
      <c r="F54" s="77">
        <f t="shared" si="6"/>
        <v>164.95866100000001</v>
      </c>
      <c r="G54" s="26">
        <f t="shared" si="7"/>
        <v>-0.30636238922706449</v>
      </c>
      <c r="H54" s="77">
        <f t="shared" si="8"/>
        <v>-72.858115999999995</v>
      </c>
      <c r="I54" s="26">
        <f t="shared" si="9"/>
        <v>2.8000970983443271E-3</v>
      </c>
      <c r="J54" s="78">
        <f t="shared" si="10"/>
        <v>29.118862</v>
      </c>
      <c r="K54" s="78">
        <f t="shared" si="11"/>
        <v>47.249571000000003</v>
      </c>
      <c r="L54" s="155">
        <f t="shared" si="12"/>
        <v>0.62264483412847671</v>
      </c>
      <c r="M54" s="156">
        <f t="shared" si="13"/>
        <v>18.130709000000003</v>
      </c>
      <c r="N54" s="155">
        <f t="shared" si="14"/>
        <v>5.9974865063620241E-3</v>
      </c>
    </row>
    <row r="55" spans="4:14" x14ac:dyDescent="0.3">
      <c r="D55" t="s">
        <v>115</v>
      </c>
      <c r="E55" s="77">
        <f t="shared" si="5"/>
        <v>374.40015399999999</v>
      </c>
      <c r="F55" s="77">
        <f t="shared" si="6"/>
        <v>331.276521</v>
      </c>
      <c r="G55" s="26">
        <f t="shared" si="7"/>
        <v>-0.11518059631994704</v>
      </c>
      <c r="H55" s="77">
        <f t="shared" si="8"/>
        <v>-43.123632999999984</v>
      </c>
      <c r="I55" s="26">
        <f t="shared" si="9"/>
        <v>5.6232659720831723E-3</v>
      </c>
      <c r="J55" s="78">
        <f t="shared" si="10"/>
        <v>56.617128000000001</v>
      </c>
      <c r="K55" s="78">
        <f t="shared" si="11"/>
        <v>45.556434000000003</v>
      </c>
      <c r="L55" s="155">
        <f t="shared" si="12"/>
        <v>-0.19535950322312357</v>
      </c>
      <c r="M55" s="156">
        <f t="shared" si="13"/>
        <v>-11.060693999999998</v>
      </c>
      <c r="N55" s="155">
        <f t="shared" si="14"/>
        <v>5.7825730987689202E-3</v>
      </c>
    </row>
    <row r="56" spans="4:14" x14ac:dyDescent="0.3">
      <c r="D56" t="s">
        <v>129</v>
      </c>
      <c r="E56" s="77">
        <f t="shared" si="5"/>
        <v>2784.1156550000001</v>
      </c>
      <c r="F56" s="77">
        <f t="shared" si="6"/>
        <v>2519.6878579999998</v>
      </c>
      <c r="G56" s="26">
        <f t="shared" si="7"/>
        <v>-9.4977303304592864E-2</v>
      </c>
      <c r="H56" s="77">
        <f t="shared" si="8"/>
        <v>-264.42779700000028</v>
      </c>
      <c r="I56" s="26">
        <f t="shared" si="9"/>
        <v>4.2770537885969087E-2</v>
      </c>
      <c r="J56" s="78">
        <f t="shared" si="10"/>
        <v>489.13624099999998</v>
      </c>
      <c r="K56" s="78">
        <f t="shared" si="11"/>
        <v>303.93559599999998</v>
      </c>
      <c r="L56" s="155">
        <f t="shared" si="12"/>
        <v>-0.37862793527907901</v>
      </c>
      <c r="M56" s="156">
        <f t="shared" si="13"/>
        <v>-185.20064500000001</v>
      </c>
      <c r="N56" s="155">
        <f t="shared" si="14"/>
        <v>3.8579178545623184E-2</v>
      </c>
    </row>
    <row r="57" spans="4:14" x14ac:dyDescent="0.3">
      <c r="D57" t="s">
        <v>116</v>
      </c>
      <c r="E57" s="77">
        <f t="shared" si="5"/>
        <v>420.60062699999997</v>
      </c>
      <c r="F57" s="77">
        <f t="shared" si="6"/>
        <v>383.63637299999999</v>
      </c>
      <c r="G57" s="26">
        <f t="shared" si="7"/>
        <v>-8.7884448160843953E-2</v>
      </c>
      <c r="H57" s="77">
        <f t="shared" si="8"/>
        <v>-36.964253999999983</v>
      </c>
      <c r="I57" s="26">
        <f t="shared" si="9"/>
        <v>6.5120502818378345E-3</v>
      </c>
      <c r="J57" s="78">
        <f t="shared" si="10"/>
        <v>56.165902000000003</v>
      </c>
      <c r="K57" s="78">
        <f t="shared" si="11"/>
        <v>47.627538999999999</v>
      </c>
      <c r="L57" s="155">
        <f t="shared" si="12"/>
        <v>-0.15202040198695654</v>
      </c>
      <c r="M57" s="156">
        <f t="shared" si="13"/>
        <v>-8.5383630000000039</v>
      </c>
      <c r="N57" s="155">
        <f t="shared" si="14"/>
        <v>6.0454627722171493E-3</v>
      </c>
    </row>
    <row r="58" spans="4:14" x14ac:dyDescent="0.3">
      <c r="D58" t="s">
        <v>125</v>
      </c>
      <c r="E58" s="77">
        <f t="shared" si="5"/>
        <v>64.826997000000006</v>
      </c>
      <c r="F58" s="77">
        <f t="shared" si="6"/>
        <v>89.632706999999996</v>
      </c>
      <c r="G58" s="26">
        <f t="shared" si="7"/>
        <v>0.38264474906958879</v>
      </c>
      <c r="H58" s="77">
        <f t="shared" si="8"/>
        <v>24.805709999999991</v>
      </c>
      <c r="I58" s="26">
        <f t="shared" si="9"/>
        <v>1.521473812080999E-3</v>
      </c>
      <c r="J58" s="78">
        <f t="shared" si="10"/>
        <v>17.435579000000001</v>
      </c>
      <c r="K58" s="78">
        <f t="shared" si="11"/>
        <v>20.286038999999999</v>
      </c>
      <c r="L58" s="155">
        <f t="shared" si="12"/>
        <v>0.1634852504754789</v>
      </c>
      <c r="M58" s="156">
        <f t="shared" si="13"/>
        <v>2.8504599999999982</v>
      </c>
      <c r="N58" s="155">
        <f t="shared" si="14"/>
        <v>2.5749492026082895E-3</v>
      </c>
    </row>
    <row r="59" spans="4:14" x14ac:dyDescent="0.3">
      <c r="D59" t="s">
        <v>106</v>
      </c>
      <c r="E59" s="77">
        <f t="shared" si="5"/>
        <v>6174.882662</v>
      </c>
      <c r="F59" s="77">
        <f t="shared" si="6"/>
        <v>5157.3995990000003</v>
      </c>
      <c r="G59" s="26">
        <f t="shared" si="7"/>
        <v>-0.16477771622472326</v>
      </c>
      <c r="H59" s="77">
        <f t="shared" si="8"/>
        <v>-1017.4830629999997</v>
      </c>
      <c r="I59" s="26">
        <f t="shared" si="9"/>
        <v>8.7544476686568742E-2</v>
      </c>
      <c r="J59" s="78">
        <f t="shared" si="10"/>
        <v>575.20811800000001</v>
      </c>
      <c r="K59" s="78">
        <f t="shared" si="11"/>
        <v>647.39155800000003</v>
      </c>
      <c r="L59" s="155">
        <f t="shared" si="12"/>
        <v>0.12549099663436958</v>
      </c>
      <c r="M59" s="156">
        <f t="shared" si="13"/>
        <v>72.183440000000019</v>
      </c>
      <c r="N59" s="155">
        <f t="shared" si="14"/>
        <v>8.2174759500730443E-2</v>
      </c>
    </row>
    <row r="60" spans="4:14" x14ac:dyDescent="0.3">
      <c r="D60" t="s">
        <v>126</v>
      </c>
      <c r="E60" s="77">
        <f t="shared" si="5"/>
        <v>56.545777999999999</v>
      </c>
      <c r="F60" s="77">
        <f t="shared" si="6"/>
        <v>42.595156000000003</v>
      </c>
      <c r="G60" s="26">
        <f t="shared" si="7"/>
        <v>-0.24671376879808771</v>
      </c>
      <c r="H60" s="77">
        <f t="shared" si="8"/>
        <v>-13.950621999999996</v>
      </c>
      <c r="I60" s="26">
        <f t="shared" si="9"/>
        <v>7.2303310414919013E-4</v>
      </c>
      <c r="J60" s="78">
        <f t="shared" si="10"/>
        <v>14.587383000000001</v>
      </c>
      <c r="K60" s="78">
        <f t="shared" si="11"/>
        <v>7.2717159999999996</v>
      </c>
      <c r="L60" s="155">
        <f t="shared" si="12"/>
        <v>-0.50150647309390595</v>
      </c>
      <c r="M60" s="156">
        <f t="shared" si="13"/>
        <v>-7.3156670000000013</v>
      </c>
      <c r="N60" s="155">
        <f t="shared" si="14"/>
        <v>9.2301406478583316E-4</v>
      </c>
    </row>
    <row r="61" spans="4:14" x14ac:dyDescent="0.3">
      <c r="D61" t="s">
        <v>119</v>
      </c>
      <c r="E61" s="77">
        <f t="shared" si="5"/>
        <v>266.84666399999998</v>
      </c>
      <c r="F61" s="77">
        <f t="shared" si="6"/>
        <v>214.82761099999999</v>
      </c>
      <c r="G61" s="26">
        <f t="shared" si="7"/>
        <v>-0.1949398662896531</v>
      </c>
      <c r="H61" s="77">
        <f t="shared" si="8"/>
        <v>-52.019052999999985</v>
      </c>
      <c r="I61" s="26">
        <f t="shared" si="9"/>
        <v>3.6465994968602694E-3</v>
      </c>
      <c r="J61" s="78">
        <f t="shared" si="10"/>
        <v>27.671569000000002</v>
      </c>
      <c r="K61" s="78">
        <f t="shared" si="11"/>
        <v>28.017489000000001</v>
      </c>
      <c r="L61" s="155">
        <f t="shared" si="12"/>
        <v>1.2500917457914928E-2</v>
      </c>
      <c r="M61" s="156">
        <f t="shared" si="13"/>
        <v>0.34591999999999956</v>
      </c>
      <c r="N61" s="155">
        <f t="shared" si="14"/>
        <v>3.556318262014409E-3</v>
      </c>
    </row>
    <row r="62" spans="4:14" ht="15" thickBot="1" x14ac:dyDescent="0.35">
      <c r="D62" s="31" t="s">
        <v>21</v>
      </c>
      <c r="E62" s="90">
        <f>SUM(E36:E61)</f>
        <v>61410.26816800001</v>
      </c>
      <c r="F62" s="90">
        <f>SUM(F36:F61)</f>
        <v>58911.764558999981</v>
      </c>
      <c r="G62" s="153">
        <f t="shared" ref="G62" si="15">+F62/E62-1</f>
        <v>-4.0685437200255747E-2</v>
      </c>
      <c r="H62" s="154">
        <f t="shared" ref="H62" si="16">+F62-E62</f>
        <v>-2498.5036090000285</v>
      </c>
      <c r="I62" s="153">
        <f t="shared" ref="I62" si="17">+F62/$F$62</f>
        <v>1</v>
      </c>
      <c r="J62" s="90">
        <f>SUM(J36:J61)</f>
        <v>8137.3993050000008</v>
      </c>
      <c r="K62" s="90">
        <f>SUM(K36:K61)</f>
        <v>7878.2288129999997</v>
      </c>
      <c r="L62" s="153">
        <f t="shared" si="12"/>
        <v>-3.1849302496530396E-2</v>
      </c>
      <c r="M62" s="154">
        <f t="shared" si="13"/>
        <v>-259.1704920000011</v>
      </c>
      <c r="N62" s="157">
        <f t="shared" ref="N62" si="18">+K62/$K$62</f>
        <v>1</v>
      </c>
    </row>
    <row r="64" spans="4:14" x14ac:dyDescent="0.3">
      <c r="E64" s="148"/>
      <c r="F64" s="148"/>
      <c r="G64" s="148"/>
      <c r="H64" s="148"/>
    </row>
    <row r="65" spans="5:8" x14ac:dyDescent="0.3">
      <c r="E65" s="172"/>
      <c r="F65" s="172"/>
      <c r="G65" s="172"/>
      <c r="H65" s="172"/>
    </row>
  </sheetData>
  <sortState xmlns:xlrd2="http://schemas.microsoft.com/office/spreadsheetml/2017/richdata2" ref="D36:N61">
    <sortCondition descending="1" ref="K36:K61"/>
  </sortState>
  <mergeCells count="6">
    <mergeCell ref="B1:H1"/>
    <mergeCell ref="R3:S3"/>
    <mergeCell ref="T3:U3"/>
    <mergeCell ref="D34:D35"/>
    <mergeCell ref="E34:I34"/>
    <mergeCell ref="J34:N3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59999389629810485"/>
    <pageSetUpPr fitToPage="1"/>
  </sheetPr>
  <dimension ref="A2:L37"/>
  <sheetViews>
    <sheetView showGridLines="0" workbookViewId="0"/>
  </sheetViews>
  <sheetFormatPr baseColWidth="10" defaultColWidth="11.44140625" defaultRowHeight="10.199999999999999" x14ac:dyDescent="0.2"/>
  <cols>
    <col min="1" max="1" width="11.44140625" style="36"/>
    <col min="2" max="2" width="17" style="36" customWidth="1"/>
    <col min="3" max="16384" width="11.44140625" style="36"/>
  </cols>
  <sheetData>
    <row r="2" spans="1:12" x14ac:dyDescent="0.2">
      <c r="A2" s="36" t="s">
        <v>6</v>
      </c>
      <c r="B2" s="241" t="s">
        <v>260</v>
      </c>
      <c r="C2" s="241"/>
      <c r="D2" s="241"/>
      <c r="E2" s="241"/>
      <c r="F2" s="241"/>
      <c r="G2" s="241"/>
      <c r="H2" s="241"/>
      <c r="I2" s="241"/>
      <c r="J2" s="241"/>
      <c r="K2" s="241"/>
    </row>
    <row r="3" spans="1:12" x14ac:dyDescent="0.2">
      <c r="B3" s="241" t="s">
        <v>163</v>
      </c>
      <c r="C3" s="241"/>
      <c r="D3" s="241"/>
      <c r="E3" s="241"/>
      <c r="F3" s="241"/>
      <c r="G3" s="241"/>
      <c r="H3" s="241"/>
      <c r="I3" s="241"/>
      <c r="J3" s="241"/>
      <c r="K3" s="241"/>
    </row>
    <row r="5" spans="1:12" ht="10.8" thickBot="1" x14ac:dyDescent="0.25"/>
    <row r="6" spans="1:12" x14ac:dyDescent="0.2">
      <c r="B6" s="270" t="s">
        <v>180</v>
      </c>
      <c r="C6" s="265" t="s">
        <v>264</v>
      </c>
      <c r="D6" s="266"/>
      <c r="E6" s="266"/>
      <c r="F6" s="266"/>
      <c r="G6" s="267"/>
      <c r="H6" s="262" t="s">
        <v>265</v>
      </c>
      <c r="I6" s="263"/>
      <c r="J6" s="263"/>
      <c r="K6" s="263"/>
      <c r="L6" s="264"/>
    </row>
    <row r="7" spans="1:12" ht="21" thickBot="1" x14ac:dyDescent="0.25">
      <c r="B7" s="271"/>
      <c r="C7" s="21">
        <v>2022</v>
      </c>
      <c r="D7" s="21">
        <v>2023</v>
      </c>
      <c r="E7" s="22" t="s">
        <v>181</v>
      </c>
      <c r="F7" s="21" t="s">
        <v>182</v>
      </c>
      <c r="G7" s="22" t="s">
        <v>183</v>
      </c>
      <c r="H7" s="23">
        <v>2022</v>
      </c>
      <c r="I7" s="23">
        <v>2023</v>
      </c>
      <c r="J7" s="24" t="s">
        <v>181</v>
      </c>
      <c r="K7" s="23" t="s">
        <v>182</v>
      </c>
      <c r="L7" s="24" t="s">
        <v>183</v>
      </c>
    </row>
    <row r="8" spans="1:12" ht="10.8" thickTop="1" x14ac:dyDescent="0.2">
      <c r="B8" s="25" t="s">
        <v>105</v>
      </c>
      <c r="C8" s="77">
        <v>6269.7447750000001</v>
      </c>
      <c r="D8" s="77">
        <v>6368.9381620000004</v>
      </c>
      <c r="E8" s="26">
        <v>1.5820960909848303E-2</v>
      </c>
      <c r="F8" s="77">
        <v>99.193387000000257</v>
      </c>
      <c r="G8" s="26">
        <v>0.23664369932699175</v>
      </c>
      <c r="H8" s="77">
        <v>808.866851</v>
      </c>
      <c r="I8" s="77">
        <v>783.65419799999995</v>
      </c>
      <c r="J8" s="26">
        <v>-3.1170337823622885E-2</v>
      </c>
      <c r="K8" s="77">
        <v>-25.212653000000046</v>
      </c>
      <c r="L8" s="26">
        <v>0.22716273664333184</v>
      </c>
    </row>
    <row r="9" spans="1:12" x14ac:dyDescent="0.2">
      <c r="B9" s="27" t="s">
        <v>106</v>
      </c>
      <c r="C9" s="78">
        <v>4344.4284340000004</v>
      </c>
      <c r="D9" s="78">
        <v>2933.4123909999998</v>
      </c>
      <c r="E9" s="28">
        <v>-0.32478749838695131</v>
      </c>
      <c r="F9" s="78">
        <v>-1411.0160430000005</v>
      </c>
      <c r="G9" s="28">
        <v>0.10899360964118525</v>
      </c>
      <c r="H9" s="78">
        <v>424.58894800000002</v>
      </c>
      <c r="I9" s="78">
        <v>460.18817999999999</v>
      </c>
      <c r="J9" s="28">
        <v>8.3843991153533137E-2</v>
      </c>
      <c r="K9" s="78">
        <v>35.599231999999972</v>
      </c>
      <c r="L9" s="28">
        <v>0.13339762181649692</v>
      </c>
    </row>
    <row r="10" spans="1:12" x14ac:dyDescent="0.2">
      <c r="B10" s="25" t="s">
        <v>104</v>
      </c>
      <c r="C10" s="77">
        <v>3918.7364280000002</v>
      </c>
      <c r="D10" s="77">
        <v>4667.9048789999997</v>
      </c>
      <c r="E10" s="26">
        <v>0.19117602440599746</v>
      </c>
      <c r="F10" s="77">
        <v>749.16845099999955</v>
      </c>
      <c r="G10" s="26">
        <v>0.17344025810515848</v>
      </c>
      <c r="H10" s="77">
        <v>297.35668399999997</v>
      </c>
      <c r="I10" s="77">
        <v>396.29052200000001</v>
      </c>
      <c r="J10" s="26">
        <v>0.33271099431550044</v>
      </c>
      <c r="K10" s="77">
        <v>98.933838000000037</v>
      </c>
      <c r="L10" s="26">
        <v>0.1148752086227381</v>
      </c>
    </row>
    <row r="11" spans="1:12" x14ac:dyDescent="0.2">
      <c r="B11" s="27" t="s">
        <v>110</v>
      </c>
      <c r="C11" s="78">
        <v>2589.509223</v>
      </c>
      <c r="D11" s="78">
        <v>2486.2895699999999</v>
      </c>
      <c r="E11" s="28">
        <v>-3.986070104837014E-2</v>
      </c>
      <c r="F11" s="78">
        <v>-103.21965300000011</v>
      </c>
      <c r="G11" s="28">
        <v>9.2380353911012819E-2</v>
      </c>
      <c r="H11" s="78">
        <v>377.43207100000001</v>
      </c>
      <c r="I11" s="78">
        <v>340.14070199999998</v>
      </c>
      <c r="J11" s="28">
        <v>-9.8802862462633811E-2</v>
      </c>
      <c r="K11" s="78">
        <v>-37.291369000000032</v>
      </c>
      <c r="L11" s="28">
        <v>9.8598709618734182E-2</v>
      </c>
    </row>
    <row r="12" spans="1:12" x14ac:dyDescent="0.2">
      <c r="B12" s="25" t="s">
        <v>108</v>
      </c>
      <c r="C12" s="77">
        <v>2442.216222</v>
      </c>
      <c r="D12" s="77">
        <v>2319.364869</v>
      </c>
      <c r="E12" s="26">
        <v>-5.0303225362819615E-2</v>
      </c>
      <c r="F12" s="77">
        <v>-122.85135300000002</v>
      </c>
      <c r="G12" s="26">
        <v>8.6178114581798249E-2</v>
      </c>
      <c r="H12" s="77">
        <v>340.22196700000001</v>
      </c>
      <c r="I12" s="77">
        <v>330.85412100000002</v>
      </c>
      <c r="J12" s="26">
        <v>-2.7534512490782204E-2</v>
      </c>
      <c r="K12" s="77">
        <v>-9.3678459999999859</v>
      </c>
      <c r="L12" s="26">
        <v>9.5906750385434753E-2</v>
      </c>
    </row>
    <row r="13" spans="1:12" x14ac:dyDescent="0.2">
      <c r="B13" s="27" t="s">
        <v>129</v>
      </c>
      <c r="C13" s="78">
        <v>1794.280522</v>
      </c>
      <c r="D13" s="78">
        <v>1876.843001</v>
      </c>
      <c r="E13" s="28">
        <v>4.6014253617361556E-2</v>
      </c>
      <c r="F13" s="78">
        <v>82.562478999999939</v>
      </c>
      <c r="G13" s="28">
        <v>6.9735811451675511E-2</v>
      </c>
      <c r="H13" s="78">
        <v>313.92541299999999</v>
      </c>
      <c r="I13" s="78">
        <v>225.276319</v>
      </c>
      <c r="J13" s="28">
        <v>-0.28238903360143064</v>
      </c>
      <c r="K13" s="78">
        <v>-88.649093999999991</v>
      </c>
      <c r="L13" s="28">
        <v>6.5302253539355398E-2</v>
      </c>
    </row>
    <row r="14" spans="1:12" x14ac:dyDescent="0.2">
      <c r="B14" s="25" t="s">
        <v>107</v>
      </c>
      <c r="C14" s="77">
        <v>1561.142441</v>
      </c>
      <c r="D14" s="77">
        <v>1534.7245869999999</v>
      </c>
      <c r="E14" s="26">
        <v>-1.692212914478064E-2</v>
      </c>
      <c r="F14" s="77">
        <v>-26.417854000000034</v>
      </c>
      <c r="G14" s="26">
        <v>5.7024090119556343E-2</v>
      </c>
      <c r="H14" s="77">
        <v>245.21287699999999</v>
      </c>
      <c r="I14" s="77">
        <v>203.08133699999999</v>
      </c>
      <c r="J14" s="26">
        <v>-0.17181618076280714</v>
      </c>
      <c r="K14" s="77">
        <v>-42.131540000000001</v>
      </c>
      <c r="L14" s="26">
        <v>5.8868455489479464E-2</v>
      </c>
    </row>
    <row r="15" spans="1:12" x14ac:dyDescent="0.2">
      <c r="B15" s="27" t="s">
        <v>109</v>
      </c>
      <c r="C15" s="78">
        <v>872.36370199999999</v>
      </c>
      <c r="D15" s="78">
        <v>840.74958200000003</v>
      </c>
      <c r="E15" s="28">
        <v>-3.6239609611817603E-2</v>
      </c>
      <c r="F15" s="78">
        <v>-31.614119999999957</v>
      </c>
      <c r="G15" s="28">
        <v>3.123881661768629E-2</v>
      </c>
      <c r="H15" s="78">
        <v>116.970654</v>
      </c>
      <c r="I15" s="78">
        <v>129.97287800000001</v>
      </c>
      <c r="J15" s="28">
        <v>0.11115800036477541</v>
      </c>
      <c r="K15" s="78">
        <v>13.002224000000012</v>
      </c>
      <c r="L15" s="28">
        <v>3.7676049884301011E-2</v>
      </c>
    </row>
    <row r="16" spans="1:12" x14ac:dyDescent="0.2">
      <c r="B16" s="25" t="s">
        <v>111</v>
      </c>
      <c r="C16" s="77">
        <v>326.99686400000002</v>
      </c>
      <c r="D16" s="77">
        <v>582.19170899999995</v>
      </c>
      <c r="E16" s="26">
        <v>0.78041985442404704</v>
      </c>
      <c r="F16" s="77">
        <v>255.19484499999993</v>
      </c>
      <c r="G16" s="26">
        <v>2.1631863307650601E-2</v>
      </c>
      <c r="H16" s="77">
        <v>42.97296</v>
      </c>
      <c r="I16" s="77">
        <v>91.935912000000002</v>
      </c>
      <c r="J16" s="26">
        <v>1.1393897930233337</v>
      </c>
      <c r="K16" s="77">
        <v>48.962952000000001</v>
      </c>
      <c r="L16" s="26">
        <v>2.6650036992107752E-2</v>
      </c>
    </row>
    <row r="17" spans="2:12" x14ac:dyDescent="0.2">
      <c r="B17" s="27" t="s">
        <v>113</v>
      </c>
      <c r="C17" s="78">
        <v>542.83790699999997</v>
      </c>
      <c r="D17" s="78">
        <v>507.49975699999999</v>
      </c>
      <c r="E17" s="28">
        <v>-6.5098898850481368E-2</v>
      </c>
      <c r="F17" s="78">
        <v>-35.338149999999985</v>
      </c>
      <c r="G17" s="28">
        <v>1.8856615788889388E-2</v>
      </c>
      <c r="H17" s="78">
        <v>110.61527</v>
      </c>
      <c r="I17" s="78">
        <v>72.405263000000005</v>
      </c>
      <c r="J17" s="28">
        <v>-0.34543157558626392</v>
      </c>
      <c r="K17" s="78">
        <v>-38.21000699999999</v>
      </c>
      <c r="L17" s="28">
        <v>2.098856578888662E-2</v>
      </c>
    </row>
    <row r="18" spans="2:12" x14ac:dyDescent="0.2">
      <c r="B18" s="25" t="s">
        <v>118</v>
      </c>
      <c r="C18" s="77">
        <v>239.75533999999999</v>
      </c>
      <c r="D18" s="77">
        <v>427.54756700000002</v>
      </c>
      <c r="E18" s="26">
        <v>0.7832660870035264</v>
      </c>
      <c r="F18" s="77">
        <v>187.79222700000003</v>
      </c>
      <c r="G18" s="26">
        <v>1.5885919335313976E-2</v>
      </c>
      <c r="H18" s="77">
        <v>95.183907000000005</v>
      </c>
      <c r="I18" s="77">
        <v>57.922246000000001</v>
      </c>
      <c r="J18" s="26">
        <v>-0.39147017783163707</v>
      </c>
      <c r="K18" s="77">
        <v>-37.261661000000004</v>
      </c>
      <c r="L18" s="26">
        <v>1.6790283198212744E-2</v>
      </c>
    </row>
    <row r="19" spans="2:12" x14ac:dyDescent="0.2">
      <c r="B19" s="27" t="s">
        <v>114</v>
      </c>
      <c r="C19" s="78">
        <v>342.14315800000003</v>
      </c>
      <c r="D19" s="78">
        <v>375.55670099999998</v>
      </c>
      <c r="E19" s="28">
        <v>9.7659538759503617E-2</v>
      </c>
      <c r="F19" s="78">
        <v>33.413542999999947</v>
      </c>
      <c r="G19" s="28">
        <v>1.3954151346913475E-2</v>
      </c>
      <c r="H19" s="78">
        <v>52.010624</v>
      </c>
      <c r="I19" s="78">
        <v>56.684868999999999</v>
      </c>
      <c r="J19" s="28">
        <v>8.9870965593491059E-2</v>
      </c>
      <c r="K19" s="78">
        <v>4.6742449999999991</v>
      </c>
      <c r="L19" s="28">
        <v>1.6431596999252937E-2</v>
      </c>
    </row>
    <row r="20" spans="2:12" x14ac:dyDescent="0.2">
      <c r="B20" s="25" t="s">
        <v>117</v>
      </c>
      <c r="C20" s="77">
        <v>353.27986399999998</v>
      </c>
      <c r="D20" s="77">
        <v>465.15399300000001</v>
      </c>
      <c r="E20" s="26">
        <v>0.31667281495556754</v>
      </c>
      <c r="F20" s="77">
        <v>111.87412900000004</v>
      </c>
      <c r="G20" s="26">
        <v>1.7283220351706974E-2</v>
      </c>
      <c r="H20" s="77">
        <v>45.743130999999998</v>
      </c>
      <c r="I20" s="77">
        <v>51.580863999999998</v>
      </c>
      <c r="J20" s="26">
        <v>0.12761988242562583</v>
      </c>
      <c r="K20" s="77">
        <v>5.8377330000000001</v>
      </c>
      <c r="L20" s="26">
        <v>1.4952067193121215E-2</v>
      </c>
    </row>
    <row r="21" spans="2:12" x14ac:dyDescent="0.2">
      <c r="B21" s="27" t="s">
        <v>112</v>
      </c>
      <c r="C21" s="78">
        <v>165.08212499999999</v>
      </c>
      <c r="D21" s="78">
        <v>284.27681000000001</v>
      </c>
      <c r="E21" s="28">
        <v>0.72203265495885782</v>
      </c>
      <c r="F21" s="78">
        <v>119.19468500000002</v>
      </c>
      <c r="G21" s="28">
        <v>1.0562563843476105E-2</v>
      </c>
      <c r="H21" s="78">
        <v>44.97739</v>
      </c>
      <c r="I21" s="78">
        <v>50.8506</v>
      </c>
      <c r="J21" s="28">
        <v>0.1305813876705606</v>
      </c>
      <c r="K21" s="78">
        <v>5.8732100000000003</v>
      </c>
      <c r="L21" s="28">
        <v>1.4740381006617681E-2</v>
      </c>
    </row>
    <row r="22" spans="2:12" x14ac:dyDescent="0.2">
      <c r="B22" s="25" t="s">
        <v>120</v>
      </c>
      <c r="C22" s="77">
        <v>236.42311100000001</v>
      </c>
      <c r="D22" s="77">
        <v>164.95866100000001</v>
      </c>
      <c r="E22" s="26">
        <v>-0.30227353704012461</v>
      </c>
      <c r="F22" s="77">
        <v>-71.464449999999999</v>
      </c>
      <c r="G22" s="160">
        <v>6.1291893220091773E-3</v>
      </c>
      <c r="H22" s="77">
        <v>27.725196</v>
      </c>
      <c r="I22" s="77">
        <v>47.249571000000003</v>
      </c>
      <c r="J22" s="26">
        <v>0.70421053109958187</v>
      </c>
      <c r="K22" s="77">
        <v>19.524375000000003</v>
      </c>
      <c r="L22" s="26">
        <v>1.3696528240359674E-2</v>
      </c>
    </row>
    <row r="23" spans="2:12" x14ac:dyDescent="0.2">
      <c r="B23" s="27" t="s">
        <v>115</v>
      </c>
      <c r="C23" s="78">
        <v>374.40015399999999</v>
      </c>
      <c r="D23" s="78">
        <v>331.276521</v>
      </c>
      <c r="E23" s="28">
        <v>-0.11518059631994704</v>
      </c>
      <c r="F23" s="78">
        <v>-43.123632999999984</v>
      </c>
      <c r="G23" s="28">
        <v>1.230888092105421E-2</v>
      </c>
      <c r="H23" s="78">
        <v>56.617128000000001</v>
      </c>
      <c r="I23" s="78">
        <v>45.556434000000003</v>
      </c>
      <c r="J23" s="28">
        <v>-0.19535950322312357</v>
      </c>
      <c r="K23" s="78">
        <v>-11.060693999999998</v>
      </c>
      <c r="L23" s="28">
        <v>1.3205728043775924E-2</v>
      </c>
    </row>
    <row r="24" spans="2:12" x14ac:dyDescent="0.2">
      <c r="B24" s="25" t="s">
        <v>119</v>
      </c>
      <c r="C24" s="77">
        <v>163.275161</v>
      </c>
      <c r="D24" s="77">
        <v>168.18564599999999</v>
      </c>
      <c r="E24" s="26">
        <v>3.0074905269883656E-2</v>
      </c>
      <c r="F24" s="77">
        <v>4.9104849999999942</v>
      </c>
      <c r="G24" s="160">
        <v>6.2490908893738867E-3</v>
      </c>
      <c r="H24" s="77">
        <v>17.970963000000001</v>
      </c>
      <c r="I24" s="77">
        <v>22.375192999999999</v>
      </c>
      <c r="J24" s="26">
        <v>0.24507479092800977</v>
      </c>
      <c r="K24" s="77">
        <v>4.4042299999999983</v>
      </c>
      <c r="L24" s="160">
        <v>6.4860369379437979E-3</v>
      </c>
    </row>
    <row r="25" spans="2:12" x14ac:dyDescent="0.2">
      <c r="B25" s="27" t="s">
        <v>125</v>
      </c>
      <c r="C25" s="78">
        <v>53.149303000000003</v>
      </c>
      <c r="D25" s="78">
        <v>89.485563999999997</v>
      </c>
      <c r="E25" s="28">
        <v>0.68366392311861524</v>
      </c>
      <c r="F25" s="78">
        <v>36.336260999999993</v>
      </c>
      <c r="G25" s="161">
        <v>3.3249176491725332E-3</v>
      </c>
      <c r="H25" s="78">
        <v>17.395219000000001</v>
      </c>
      <c r="I25" s="78">
        <v>20.286038999999999</v>
      </c>
      <c r="J25" s="28">
        <v>0.1661847430607224</v>
      </c>
      <c r="K25" s="78">
        <v>2.8908199999999979</v>
      </c>
      <c r="L25" s="161">
        <v>5.8804408202677155E-3</v>
      </c>
    </row>
    <row r="26" spans="2:12" x14ac:dyDescent="0.2">
      <c r="B26" s="25" t="s">
        <v>123</v>
      </c>
      <c r="C26" s="77">
        <v>120.988665</v>
      </c>
      <c r="D26" s="77">
        <v>110.633551</v>
      </c>
      <c r="E26" s="26">
        <v>-8.5587472181794855E-2</v>
      </c>
      <c r="F26" s="77">
        <v>-10.355114</v>
      </c>
      <c r="G26" s="160">
        <v>4.1106903713601173E-3</v>
      </c>
      <c r="H26" s="77">
        <v>19.240749000000001</v>
      </c>
      <c r="I26" s="77">
        <v>18.684909999999999</v>
      </c>
      <c r="J26" s="26">
        <v>-2.8888636299969517E-2</v>
      </c>
      <c r="K26" s="77">
        <v>-0.55583900000000241</v>
      </c>
      <c r="L26" s="160">
        <v>5.4163115572748548E-3</v>
      </c>
    </row>
    <row r="27" spans="2:12" x14ac:dyDescent="0.2">
      <c r="B27" s="27" t="s">
        <v>116</v>
      </c>
      <c r="C27" s="78">
        <v>116.41222500000001</v>
      </c>
      <c r="D27" s="78">
        <v>141.01359099999999</v>
      </c>
      <c r="E27" s="28">
        <v>0.21132974651072933</v>
      </c>
      <c r="F27" s="78">
        <v>24.601365999999985</v>
      </c>
      <c r="G27" s="161">
        <v>5.2394884328951325E-3</v>
      </c>
      <c r="H27" s="78">
        <v>10.402404000000001</v>
      </c>
      <c r="I27" s="78">
        <v>10.205015</v>
      </c>
      <c r="J27" s="28">
        <v>-1.8975325319032121E-2</v>
      </c>
      <c r="K27" s="78">
        <v>-0.19738900000000115</v>
      </c>
      <c r="L27" s="161">
        <v>2.958191432908334E-3</v>
      </c>
    </row>
    <row r="28" spans="2:12" x14ac:dyDescent="0.2">
      <c r="B28" s="25" t="s">
        <v>121</v>
      </c>
      <c r="C28" s="77">
        <v>183.871881</v>
      </c>
      <c r="D28" s="77">
        <v>62.229005999999998</v>
      </c>
      <c r="E28" s="26">
        <v>-0.66156322727780226</v>
      </c>
      <c r="F28" s="77">
        <v>-121.642875</v>
      </c>
      <c r="G28" s="160">
        <v>2.3121754067489978E-3</v>
      </c>
      <c r="H28" s="77">
        <v>13.677935</v>
      </c>
      <c r="I28" s="77">
        <v>9.1615479999999998</v>
      </c>
      <c r="J28" s="26">
        <v>-0.33019509158363447</v>
      </c>
      <c r="K28" s="77">
        <v>-4.5163869999999999</v>
      </c>
      <c r="L28" s="160">
        <v>2.6557151367027371E-3</v>
      </c>
    </row>
    <row r="29" spans="2:12" x14ac:dyDescent="0.2">
      <c r="B29" s="27" t="s">
        <v>126</v>
      </c>
      <c r="C29" s="78">
        <v>52.584789999999998</v>
      </c>
      <c r="D29" s="78">
        <v>39.959971000000003</v>
      </c>
      <c r="E29" s="28">
        <v>-0.24008499415895723</v>
      </c>
      <c r="F29" s="78">
        <v>-12.624818999999995</v>
      </c>
      <c r="G29" s="161">
        <v>1.4847491248792108E-3</v>
      </c>
      <c r="H29" s="78">
        <v>13.440193000000001</v>
      </c>
      <c r="I29" s="78">
        <v>7.1931269999999996</v>
      </c>
      <c r="J29" s="28">
        <v>-0.46480478368130584</v>
      </c>
      <c r="K29" s="78">
        <v>-6.2470660000000011</v>
      </c>
      <c r="L29" s="161">
        <v>2.0851166477679479E-3</v>
      </c>
    </row>
    <row r="30" spans="2:12" x14ac:dyDescent="0.2">
      <c r="B30" s="25" t="s">
        <v>124</v>
      </c>
      <c r="C30" s="77">
        <v>46.316074</v>
      </c>
      <c r="D30" s="77">
        <v>43.087936999999997</v>
      </c>
      <c r="E30" s="26">
        <v>-6.9697984332609986E-2</v>
      </c>
      <c r="F30" s="77">
        <v>-3.2281370000000038</v>
      </c>
      <c r="G30" s="160">
        <v>1.600971551095484E-3</v>
      </c>
      <c r="H30" s="77">
        <v>6.019679</v>
      </c>
      <c r="I30" s="77">
        <v>6.484693</v>
      </c>
      <c r="J30" s="26">
        <v>7.7248969587913274E-2</v>
      </c>
      <c r="K30" s="77">
        <v>0.46501400000000004</v>
      </c>
      <c r="L30" s="160">
        <v>1.879758459702474E-3</v>
      </c>
    </row>
    <row r="31" spans="2:12" x14ac:dyDescent="0.2">
      <c r="B31" s="27" t="s">
        <v>122</v>
      </c>
      <c r="C31" s="78">
        <v>45.597949</v>
      </c>
      <c r="D31" s="78">
        <v>42.656207000000002</v>
      </c>
      <c r="E31" s="28">
        <v>-6.4514787715561406E-2</v>
      </c>
      <c r="F31" s="78">
        <v>-2.9417419999999979</v>
      </c>
      <c r="G31" s="161">
        <v>1.5849302296519802E-3</v>
      </c>
      <c r="H31" s="78">
        <v>5.4226299999999998</v>
      </c>
      <c r="I31" s="78">
        <v>5.4090499999999997</v>
      </c>
      <c r="J31" s="28">
        <v>-2.5043198595515737E-3</v>
      </c>
      <c r="K31" s="78">
        <v>-1.3580000000000148E-2</v>
      </c>
      <c r="L31" s="161">
        <v>1.5679551054234436E-3</v>
      </c>
    </row>
    <row r="32" spans="2:12" x14ac:dyDescent="0.2">
      <c r="B32" s="25" t="s">
        <v>127</v>
      </c>
      <c r="C32" s="77">
        <v>44.847211999999999</v>
      </c>
      <c r="D32" s="77">
        <v>36.185879</v>
      </c>
      <c r="E32" s="26">
        <v>-0.1931297981243516</v>
      </c>
      <c r="F32" s="77">
        <v>-8.6613329999999991</v>
      </c>
      <c r="G32" s="160">
        <v>1.3445192985308977E-3</v>
      </c>
      <c r="H32" s="77">
        <v>5.0036420000000001</v>
      </c>
      <c r="I32" s="77">
        <v>3.9541750000000002</v>
      </c>
      <c r="J32" s="26">
        <v>-0.20974062492880186</v>
      </c>
      <c r="K32" s="77">
        <v>-1.0494669999999999</v>
      </c>
      <c r="L32" s="160">
        <v>1.1462214028318735E-3</v>
      </c>
    </row>
    <row r="33" spans="2:12" x14ac:dyDescent="0.2">
      <c r="B33" s="27" t="s">
        <v>128</v>
      </c>
      <c r="C33" s="78">
        <v>9.2583479999999998</v>
      </c>
      <c r="D33" s="78">
        <v>13.492041</v>
      </c>
      <c r="E33" s="28">
        <v>0.45728384804718947</v>
      </c>
      <c r="F33" s="78">
        <v>4.2336930000000006</v>
      </c>
      <c r="G33" s="161">
        <v>5.0130907421290255E-4</v>
      </c>
      <c r="H33" s="78">
        <v>1.2157819999999999</v>
      </c>
      <c r="I33" s="78">
        <v>2.350241</v>
      </c>
      <c r="J33" s="28">
        <v>0.93311054119899794</v>
      </c>
      <c r="K33" s="78">
        <v>1.1344590000000001</v>
      </c>
      <c r="L33" s="195">
        <v>6.8127903697054004E-4</v>
      </c>
    </row>
    <row r="34" spans="2:12" ht="10.8" thickBot="1" x14ac:dyDescent="0.25">
      <c r="B34" s="31" t="s">
        <v>21</v>
      </c>
      <c r="C34" s="90">
        <v>27209.641877999999</v>
      </c>
      <c r="D34" s="90">
        <v>26913.618153000007</v>
      </c>
      <c r="E34" s="32">
        <v>-1.0879368656422361E-2</v>
      </c>
      <c r="F34" s="90">
        <v>-296.02372499999183</v>
      </c>
      <c r="G34" s="32">
        <v>1</v>
      </c>
      <c r="H34" s="90">
        <v>3510.2102670000008</v>
      </c>
      <c r="I34" s="90">
        <v>3449.7480070000001</v>
      </c>
      <c r="J34" s="32">
        <v>-1.7224683252856754E-2</v>
      </c>
      <c r="K34" s="90">
        <v>-60.462260000000697</v>
      </c>
      <c r="L34" s="32">
        <v>1</v>
      </c>
    </row>
    <row r="36" spans="2:12" x14ac:dyDescent="0.2">
      <c r="B36" s="252" t="s">
        <v>169</v>
      </c>
      <c r="C36" s="252"/>
      <c r="D36" s="252"/>
      <c r="E36" s="252"/>
      <c r="F36" s="252"/>
      <c r="G36" s="252"/>
      <c r="H36" s="252"/>
      <c r="I36" s="252"/>
      <c r="J36" s="252"/>
      <c r="K36" s="252"/>
    </row>
    <row r="37" spans="2:12" x14ac:dyDescent="0.2">
      <c r="B37" s="241" t="s">
        <v>177</v>
      </c>
      <c r="C37" s="241"/>
      <c r="D37" s="241"/>
      <c r="E37" s="241"/>
      <c r="F37" s="241"/>
      <c r="G37" s="241"/>
      <c r="H37" s="241"/>
      <c r="I37" s="241"/>
      <c r="J37" s="241"/>
      <c r="K37" s="241"/>
    </row>
  </sheetData>
  <mergeCells count="7">
    <mergeCell ref="B37:K37"/>
    <mergeCell ref="B2:K2"/>
    <mergeCell ref="B3:K3"/>
    <mergeCell ref="B6:B7"/>
    <mergeCell ref="C6:G6"/>
    <mergeCell ref="H6:L6"/>
    <mergeCell ref="B36:K36"/>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Tabla de Contenidos</vt:lpstr>
      <vt:lpstr>Cuadro 1</vt:lpstr>
      <vt:lpstr>Cuadro 2</vt:lpstr>
      <vt:lpstr>Cuadro 3</vt:lpstr>
      <vt:lpstr>Cuadro 4</vt:lpstr>
      <vt:lpstr>Cuadro 5</vt:lpstr>
      <vt:lpstr>Cuadro 6</vt:lpstr>
      <vt:lpstr>calculos cuadro 6</vt:lpstr>
      <vt:lpstr>Cuadro 7</vt:lpstr>
      <vt:lpstr>calculos cuadro 7</vt:lpstr>
      <vt:lpstr>Cuadro 8</vt:lpstr>
      <vt:lpstr>Cuadro 9</vt:lpstr>
      <vt:lpstr>Cuadro 10</vt:lpstr>
      <vt:lpstr>Cuadro 11</vt:lpstr>
      <vt:lpstr>cálculos Cuadro 11</vt:lpstr>
      <vt:lpstr>'Cuadro 6'!Área_de_impresión</vt:lpstr>
      <vt:lpstr>'Cuadro 7'!Área_de_impresión</vt:lpstr>
      <vt:lpstr>'Cuadro 9'!Área_de_impresión</vt:lpstr>
      <vt:lpstr>cuadro6</vt:lpstr>
      <vt:lpstr>cuadro7</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NELSON MANUEL PAREDES</cp:lastModifiedBy>
  <cp:lastPrinted>2023-05-09T19:47:48Z</cp:lastPrinted>
  <dcterms:created xsi:type="dcterms:W3CDTF">2022-11-08T15:01:18Z</dcterms:created>
  <dcterms:modified xsi:type="dcterms:W3CDTF">2023-08-14T17:04:18Z</dcterms:modified>
</cp:coreProperties>
</file>